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WIP Schedule" sheetId="2" state="visible" r:id="rId2"/>
    <sheet name="Summary" sheetId="3" state="visible" r:id="rId3"/>
    <sheet name="Chart Data" sheetId="4" state="hidden" r:id="rId4"/>
  </sheets>
  <definedNames>
    <definedName name="_xlnm.Print_Titles" localSheetId="1">'WIP Schedule'!$4:$4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m/d/yyyy"/>
    <numFmt numFmtId="165" formatCode="$#,##0;($#,##0);&quot;-&quot;"/>
    <numFmt numFmtId="166" formatCode="0%;;&quot;-&quot;"/>
    <numFmt numFmtId="167" formatCode="0.0%;(0.0%);&quot;-&quot;"/>
    <numFmt numFmtId="168" formatCode="mmm d, yyyy"/>
  </numFmts>
  <fonts count="13">
    <font>
      <name val="Calibri"/>
      <family val="2"/>
      <color theme="1"/>
      <sz val="11"/>
      <scheme val="minor"/>
    </font>
    <font>
      <name val="Arial"/>
      <b val="1"/>
      <color rgb="002D3748"/>
      <sz val="18"/>
    </font>
    <font>
      <name val="Arial"/>
      <i val="1"/>
      <color rgb="00555555"/>
      <sz val="10"/>
    </font>
    <font>
      <name val="Arial"/>
      <b val="1"/>
      <color rgb="002D3748"/>
      <sz val="12"/>
    </font>
    <font>
      <name val="Arial"/>
      <b val="1"/>
      <color rgb="00000000"/>
      <sz val="10"/>
    </font>
    <font>
      <name val="Arial"/>
      <color rgb="00000000"/>
      <sz val="10"/>
    </font>
    <font>
      <name val="Arial"/>
      <color rgb="000000FF"/>
      <sz val="10"/>
    </font>
    <font>
      <name val="Arial"/>
      <i val="1"/>
      <color rgb="00555555"/>
      <sz val="9"/>
    </font>
    <font>
      <name val="Arial"/>
      <b val="1"/>
      <color rgb="002D3748"/>
      <sz val="16"/>
    </font>
    <font>
      <name val="Arial"/>
      <b val="1"/>
      <color rgb="00FFFFFF"/>
      <sz val="10"/>
    </font>
    <font>
      <name val="Arial"/>
      <i val="1"/>
      <color rgb="000000FF"/>
      <sz val="10"/>
    </font>
    <font>
      <name val="Arial"/>
      <color rgb="00C00000"/>
      <sz val="10"/>
    </font>
    <font>
      <name val="Arial"/>
      <color rgb="00333333"/>
      <sz val="9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D3748"/>
      </patternFill>
    </fill>
    <fill>
      <patternFill patternType="solid">
        <fgColor rgb="00F2F4F7"/>
      </patternFill>
    </fill>
    <fill>
      <patternFill patternType="solid">
        <fgColor rgb="00EDEDED"/>
      </patternFill>
    </fill>
  </fills>
  <borders count="4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  <border>
      <top style="medium">
        <color rgb="002D3748"/>
      </top>
      <bottom style="double">
        <color rgb="002D3748"/>
      </bottom>
    </border>
    <border>
      <bottom style="thin">
        <color rgb="00C9CED6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9" fontId="6" fillId="2" borderId="1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4" fillId="0" borderId="0" applyAlignment="1" pivotButton="0" quotePrefix="0" xfId="0">
      <alignment horizontal="right"/>
    </xf>
    <xf numFmtId="164" fontId="6" fillId="2" borderId="1" pivotButton="0" quotePrefix="0" xfId="0"/>
    <xf numFmtId="0" fontId="9" fillId="3" borderId="1" applyAlignment="1" pivotButton="0" quotePrefix="0" xfId="0">
      <alignment horizontal="center" vertical="center" wrapText="1"/>
    </xf>
    <xf numFmtId="0" fontId="10" fillId="5" borderId="1" pivotButton="0" quotePrefix="0" xfId="0"/>
    <xf numFmtId="165" fontId="10" fillId="5" borderId="1" pivotButton="0" quotePrefix="0" xfId="0"/>
    <xf numFmtId="166" fontId="10" fillId="5" borderId="1" pivotButton="0" quotePrefix="0" xfId="0"/>
    <xf numFmtId="165" fontId="5" fillId="4" borderId="1" pivotButton="0" quotePrefix="0" xfId="0"/>
    <xf numFmtId="167" fontId="5" fillId="4" borderId="1" pivotButton="0" quotePrefix="0" xfId="0"/>
    <xf numFmtId="0" fontId="5" fillId="4" borderId="1" pivotButton="0" quotePrefix="0" xfId="0"/>
    <xf numFmtId="0" fontId="6" fillId="2" borderId="1" pivotButton="0" quotePrefix="0" xfId="0"/>
    <xf numFmtId="165" fontId="6" fillId="2" borderId="1" pivotButton="0" quotePrefix="0" xfId="0"/>
    <xf numFmtId="166" fontId="6" fillId="2" borderId="1" pivotButton="0" quotePrefix="0" xfId="0"/>
    <xf numFmtId="0" fontId="4" fillId="0" borderId="2" pivotButton="0" quotePrefix="0" xfId="0"/>
    <xf numFmtId="0" fontId="0" fillId="0" borderId="2" pivotButton="0" quotePrefix="0" xfId="0"/>
    <xf numFmtId="165" fontId="4" fillId="0" borderId="2" pivotButton="0" quotePrefix="0" xfId="0"/>
    <xf numFmtId="168" fontId="2" fillId="0" borderId="0" pivotButton="0" quotePrefix="0" xfId="0"/>
    <xf numFmtId="0" fontId="5" fillId="0" borderId="3" pivotButton="0" quotePrefix="0" xfId="0"/>
    <xf numFmtId="1" fontId="5" fillId="0" borderId="3" pivotButton="0" quotePrefix="0" xfId="0"/>
    <xf numFmtId="165" fontId="5" fillId="0" borderId="3" pivotButton="0" quotePrefix="0" xfId="0"/>
    <xf numFmtId="167" fontId="5" fillId="0" borderId="3" pivotButton="0" quotePrefix="0" xfId="0"/>
    <xf numFmtId="0" fontId="4" fillId="0" borderId="3" pivotButton="0" quotePrefix="0" xfId="0"/>
    <xf numFmtId="165" fontId="4" fillId="0" borderId="3" pivotButton="0" quotePrefix="0" xfId="0"/>
    <xf numFmtId="0" fontId="9" fillId="3" borderId="1" pivotButton="0" quotePrefix="0" xfId="0"/>
    <xf numFmtId="0" fontId="5" fillId="0" borderId="1" pivotButton="0" quotePrefix="0" xfId="0"/>
    <xf numFmtId="165" fontId="11" fillId="0" borderId="1" pivotButton="0" quotePrefix="0" xfId="0"/>
    <xf numFmtId="0" fontId="7" fillId="0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dxfs count="5">
    <dxf>
      <font>
        <name val="Arial"/>
        <b val="1"/>
        <color rgb="00842029"/>
      </font>
      <fill>
        <patternFill patternType="solid">
          <fgColor rgb="00F8D7DA"/>
        </patternFill>
      </fill>
    </dxf>
    <dxf>
      <font>
        <name val="Arial"/>
        <b val="1"/>
        <color rgb="00174A8B"/>
      </font>
      <fill>
        <patternFill patternType="solid">
          <fgColor rgb="00DCE9F9"/>
        </patternFill>
      </fill>
    </dxf>
    <dxf>
      <font>
        <name val="Arial"/>
        <b val="1"/>
        <color rgb="007A4B00"/>
      </font>
      <fill>
        <patternFill patternType="solid">
          <fgColor rgb="00F6E7CF"/>
        </patternFill>
      </fill>
    </dxf>
    <dxf>
      <font>
        <name val="Arial"/>
        <color rgb="000F5132"/>
      </font>
      <fill>
        <patternFill patternType="solid">
          <fgColor rgb="00D4EDDA"/>
        </patternFill>
      </fill>
    </dxf>
    <dxf>
      <font>
        <name val="Arial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Over/(under) billing: 6 largest jobs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'Chart Data'!B3</f>
            </strRef>
          </tx>
          <spPr>
            <a:solidFill>
              <a:srgbClr val="C47F1F"/>
            </a:solidFill>
            <a:ln>
              <a:noFill/>
              <a:prstDash val="solid"/>
            </a:ln>
          </spPr>
          <cat>
            <numRef>
              <f>'Chart Data'!$A$4:$A$9</f>
            </numRef>
          </cat>
          <val>
            <numRef>
              <f>'Chart Data'!$B$4:$B$9</f>
            </numRef>
          </val>
        </ser>
        <ser>
          <idx val="1"/>
          <order val="1"/>
          <tx>
            <strRef>
              <f>'Chart Data'!C3</f>
            </strRef>
          </tx>
          <spPr>
            <a:solidFill>
              <a:srgbClr val="2A78D6"/>
            </a:solidFill>
            <a:ln>
              <a:noFill/>
              <a:prstDash val="solid"/>
            </a:ln>
          </spPr>
          <cat>
            <numRef>
              <f>'Chart Data'!$A$4:$A$9</f>
            </numRef>
          </cat>
          <val>
            <numRef>
              <f>'Chart Data'!$C$4:$C$9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>
            <a:solidFill>
              <a:srgbClr val="9AA0A8"/>
            </a:solidFill>
            <a:prstDash val="solid"/>
          </a:ln>
        </spPr>
        <txPr>
          <a:bodyPr/>
          <a:p>
            <a:pPr>
              <a:defRPr sz="800">
                <a:solidFill>
                  <a:srgbClr val="52514E"/>
                </a:solidFill>
              </a:defRPr>
            </a:pPr>
            <a:r>
              <a:t/>
            </a:r>
            <a:endParaRPr sz="800">
              <a:solidFill>
                <a:srgbClr val="52514E"/>
              </a:solidFill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>
              <a:solidFill>
                <a:srgbClr val="E3E5E8"/>
              </a:solidFill>
              <a:prstDash val="solid"/>
            </a:ln>
          </spPr>
        </majorGridlines>
        <numFmt formatCode="$#,##0,&quot;k&quot;;($#,##0,&quot;k&quot;);0" sourceLinked="0"/>
        <majorTickMark val="none"/>
        <minorTickMark val="none"/>
        <spPr>
          <a:ln>
            <a:noFill/>
            <a:prstDash val="solid"/>
          </a:ln>
        </spPr>
        <txPr>
          <a:bodyPr/>
          <a:p>
            <a:pPr>
              <a:defRPr sz="800">
                <a:solidFill>
                  <a:srgbClr val="52514E"/>
                </a:solidFill>
              </a:defRPr>
            </a:pPr>
            <a:r>
              <a:t/>
            </a:r>
            <a:endParaRPr sz="800">
              <a:solidFill>
                <a:srgbClr val="52514E"/>
              </a:solidFill>
            </a:endParaRPr>
          </a:p>
        </txPr>
        <crossAx val="10"/>
      </valAx>
    </plotArea>
    <legend>
      <legendPos val="t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Where the money stands: all open jobs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'Chart Data'!J3</f>
            </strRef>
          </tx>
          <spPr>
            <a:solidFill>
              <a:srgbClr val="2D3748"/>
            </a:solidFill>
            <a:ln>
              <a:noFill/>
              <a:prstDash val="solid"/>
            </a:ln>
          </spPr>
          <dLbls>
            <numFmt formatCode="$#,##0"/>
            <showLegendKey val="0"/>
            <showVal val="1"/>
            <showCatName val="0"/>
            <showSerName val="0"/>
            <showPercent val="0"/>
          </dLbls>
          <cat>
            <numRef>
              <f>'Chart Data'!$I$4:$I$7</f>
            </numRef>
          </cat>
          <val>
            <numRef>
              <f>'Chart Data'!$J$4:$J$7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>
            <a:solidFill>
              <a:srgbClr val="9AA0A8"/>
            </a:solidFill>
            <a:prstDash val="solid"/>
          </a:ln>
        </spPr>
        <txPr>
          <a:bodyPr/>
          <a:p>
            <a:pPr>
              <a:defRPr sz="900">
                <a:solidFill>
                  <a:srgbClr val="52514E"/>
                </a:solidFill>
              </a:defRPr>
            </a:pPr>
            <a:r>
              <a:t/>
            </a:r>
            <a:endParaRPr sz="900">
              <a:solidFill>
                <a:srgbClr val="52514E"/>
              </a:solidFill>
            </a:endParaRPr>
          </a:p>
        </txPr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spPr>
          <a:ln>
            <a:noFill/>
            <a:prstDash val="solid"/>
          </a:ln>
        </spPr>
        <txPr>
          <a:bodyPr/>
          <a:p>
            <a:pPr>
              <a:defRPr sz="800">
                <a:solidFill>
                  <a:srgbClr val="52514E"/>
                </a:solidFill>
              </a:defRPr>
            </a:pPr>
            <a:r>
              <a:t/>
            </a:r>
            <a:endParaRPr sz="800">
              <a:solidFill>
                <a:srgbClr val="52514E"/>
              </a:solidFill>
            </a:endParaRPr>
          </a:p>
        </txPr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ConstructiveCore</author>
  </authors>
  <commentList>
    <comment ref="C25" authorId="0" shapeId="0">
      <text>
        <t>Percent of contract amount. 5% is a common starting point; change it to suit your business.</t>
      </text>
    </comment>
  </commentList>
</comments>
</file>

<file path=xl/comments/comment2.xml><?xml version="1.0" encoding="utf-8"?>
<comments xmlns="http://schemas.openxmlformats.org/spreadsheetml/2006/main">
  <authors>
    <author>ConstructiveCore</author>
  </authors>
  <commentList>
    <comment ref="E2" authorId="0" shapeId="0">
      <text>
        <t>Date your costs and billings are current through, e.g. month-end.</t>
      </text>
    </comment>
    <comment ref="A5" authorId="0" shapeId="0">
      <text>
        <t>Example of the quick version: contract, billed to date and a gut-feel % complete. Type over this row.</t>
      </text>
    </comment>
    <comment ref="G5" authorId="0" shapeId="0">
      <text>
        <t>Your best guess of how far along the job is. Only used when estimated cost or cost to date is blank.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image" Target="/xl/media/image2.png" Id="rId3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3248025" cy="4381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>
    <from>
      <col>1</col>
      <colOff>0</colOff>
      <row>37</row>
      <rowOff>0</rowOff>
    </from>
    <to>
      <col>5</col>
      <colOff>0</colOff>
      <row>56</row>
      <rowOff>0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  <twoCellAnchor>
    <from>
      <col>1</col>
      <colOff>0</colOff>
      <row>58</row>
      <rowOff>0</rowOff>
    </from>
    <to>
      <col>5</col>
      <colOff>0</colOff>
      <row>75</row>
      <rowOff>0</rowOff>
    </to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twoCellAnchor>
  <oneCellAnchor>
    <from>
      <col>2</col>
      <colOff>0</colOff>
      <row>0</row>
      <rowOff>0</rowOff>
    </from>
    <ext cx="2114550" cy="28575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4:C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70" customWidth="1" min="3" max="3"/>
  </cols>
  <sheetData>
    <row r="2" ht="40" customHeight="1"/>
    <row r="4" ht="28" customHeight="1">
      <c r="B4" s="1" t="inlineStr">
        <is>
          <t>WIP Schedule for Concrete Contractors</t>
        </is>
      </c>
    </row>
    <row r="5">
      <c r="B5" s="2" t="inlineStr">
        <is>
          <t>Free template from ConstructiveCore. Your numbers stay in this file. It doesn't connect to anything.</t>
        </is>
      </c>
    </row>
    <row r="7">
      <c r="B7" s="3" t="inlineStr">
        <is>
          <t>What a WIP schedule tells you</t>
        </is>
      </c>
    </row>
    <row r="8" ht="30" customHeight="1">
      <c r="B8" s="4" t="inlineStr">
        <is>
          <t>The question it answers</t>
        </is>
      </c>
      <c r="C8" s="5" t="inlineStr">
        <is>
          <t>For every open job: have you billed more or less than the work you've actually done? And is the job still on track to make the margin you bid?</t>
        </is>
      </c>
    </row>
    <row r="9" ht="45" customHeight="1">
      <c r="B9" s="4" t="inlineStr">
        <is>
          <t>Why your surety and bank care</t>
        </is>
      </c>
      <c r="C9" s="5" t="inlineStr">
        <is>
          <t>Bonding companies and lenders use WIP to judge whether your reported profit is real. Big underbillings look like hidden losses. Big overbillings are cash you owe back in future work.</t>
        </is>
      </c>
    </row>
    <row r="10" ht="30" customHeight="1">
      <c r="B10" s="4" t="inlineStr">
        <is>
          <t>Underbilled</t>
        </is>
      </c>
      <c r="C10" s="5" t="inlineStr">
        <is>
          <t>You've done more work than you've billed. It's money you've earned but not collected, or a sign the job is running over on cost.</t>
        </is>
      </c>
    </row>
    <row r="11" ht="30" customHeight="1">
      <c r="B11" s="4" t="inlineStr">
        <is>
          <t>Overbilled</t>
        </is>
      </c>
      <c r="C11" s="5" t="inlineStr">
        <is>
          <t>You've billed ahead of the work. Good for cash now, but it's a liability: you still owe that work.</t>
        </is>
      </c>
    </row>
    <row r="13">
      <c r="B13" s="3" t="inlineStr">
        <is>
          <t>Start small: your 3 biggest jobs, ballpark numbers (5 minutes)</t>
        </is>
      </c>
    </row>
    <row r="14" ht="30" customHeight="1">
      <c r="B14" s="4" t="inlineStr">
        <is>
          <t>1. Go to the WIP Schedule tab</t>
        </is>
      </c>
      <c r="C14" s="5" t="inlineStr">
        <is>
          <t>Type over the grey EXAMPLE row. Start with your 3 biggest open jobs. Round numbers from memory are fine.</t>
        </is>
      </c>
    </row>
    <row r="15" ht="30" customHeight="1">
      <c r="B15" s="4" t="inlineStr">
        <is>
          <t>2. The quick version</t>
        </is>
      </c>
      <c r="C15" s="5" t="inlineStr">
        <is>
          <t>For each job you only need three things: contract amount, billed to date, and your gut feel for % complete. That's enough to see whether you're over- or underbilled.</t>
        </is>
      </c>
    </row>
    <row r="16" ht="45" customHeight="1">
      <c r="B16" s="4" t="inlineStr">
        <is>
          <t>3. The accurate version</t>
        </is>
      </c>
      <c r="C16" s="5" t="inlineStr">
        <is>
          <t>Add estimated total cost and cost to date when you have them. The sheet then uses cost to measure % complete (what your surety expects) and flags jobs whose cost has passed the estimate.</t>
        </is>
      </c>
    </row>
    <row r="17" ht="30" customHeight="1">
      <c r="B17" s="4" t="inlineStr">
        <is>
          <t>4. Check the Summary tab</t>
        </is>
      </c>
      <c r="C17" s="5" t="inlineStr">
        <is>
          <t>Your net over/under billing, the most underbilled jobs, and charts of where the money stands.</t>
        </is>
      </c>
    </row>
    <row r="19">
      <c r="B19" s="3" t="inlineStr">
        <is>
          <t>Heads up: cost to date is the hard part</t>
        </is>
      </c>
    </row>
    <row r="20" ht="45" customHeight="1">
      <c r="B20" s="4" t="inlineStr">
        <is>
          <t>Why it's hard</t>
        </is>
      </c>
      <c r="C20" s="5" t="inlineStr">
        <is>
          <t>QuickBooks can report cost by job, but only if every bill, card charge and payroll hour was tagged to the job when it was entered. In most contractors' books, a lot of it isn't, so costs pile up with no job attached.</t>
        </is>
      </c>
    </row>
    <row r="21" ht="45" customHeight="1">
      <c r="B21" s="4" t="inlineStr">
        <is>
          <t>Quick check</t>
        </is>
      </c>
      <c r="C21" s="5" t="inlineStr">
        <is>
          <t>Run Job Profitability Summary (QuickBooks Desktop) or Profit and Loss by Customer (QuickBooks Online). Compare its total cost to the total cost on your P&amp;L. The gap is cost that isn't on any job, and every job looks more profitable than it really is.</t>
        </is>
      </c>
    </row>
    <row r="22" ht="45" customHeight="1">
      <c r="B22" s="4" t="inlineStr">
        <is>
          <t>If you get stuck here</t>
        </is>
      </c>
      <c r="C22" s="5" t="inlineStr">
        <is>
          <t>That's normal, and it's the most useful thing this sheet can show you. Use your gut % complete for now. Getting job costs right without the hunting is exactly what ConstructiveCore does: every bill is tied to its job through the PO, automatically.</t>
        </is>
      </c>
    </row>
    <row r="24">
      <c r="B24" s="3" t="inlineStr">
        <is>
          <t>Settings</t>
        </is>
      </c>
    </row>
    <row r="25" ht="30" customHeight="1">
      <c r="B25" s="4" t="inlineStr">
        <is>
          <t>Flag a job when over/under billing exceeds</t>
        </is>
      </c>
      <c r="C25" s="6" t="n">
        <v>0.05</v>
      </c>
    </row>
    <row r="26">
      <c r="C26" s="7" t="inlineStr">
        <is>
          <t>Percent of contract amount. 5% is a common starting point; change it if you like.</t>
        </is>
      </c>
    </row>
    <row r="28">
      <c r="B28" s="3" t="inlineStr">
        <is>
          <t>Definitions</t>
        </is>
      </c>
    </row>
    <row r="29" ht="15" customHeight="1">
      <c r="B29" s="4" t="inlineStr">
        <is>
          <t>Contract amount</t>
        </is>
      </c>
      <c r="C29" s="5" t="inlineStr">
        <is>
          <t>Original contract plus approved change orders. Leave out pending change orders.</t>
        </is>
      </c>
    </row>
    <row r="30" ht="30" customHeight="1">
      <c r="B30" s="4" t="inlineStr">
        <is>
          <t>Estimated total cost</t>
        </is>
      </c>
      <c r="C30" s="5" t="inlineStr">
        <is>
          <t>What you expect the job to cost when it's done: your bid cost, updated if you know it has changed.</t>
        </is>
      </c>
    </row>
    <row r="31" ht="45" customHeight="1">
      <c r="B31" s="4" t="inlineStr">
        <is>
          <t>% complete</t>
        </is>
      </c>
      <c r="C31" s="5" t="inlineStr">
        <is>
          <t>If you entered estimated cost and cost to date: cost to date ÷ estimated total cost (the cost-to-cost method most sureties expect). Otherwise, your own % complete. Capped at 100%. The Method column shows which one was used.</t>
        </is>
      </c>
    </row>
    <row r="32" ht="15" customHeight="1">
      <c r="B32" s="4" t="inlineStr">
        <is>
          <t>Earned revenue</t>
        </is>
      </c>
      <c r="C32" s="5" t="inlineStr">
        <is>
          <t>% complete × contract amount: what you've earned so far.</t>
        </is>
      </c>
    </row>
    <row r="33" ht="15" customHeight="1">
      <c r="B33" s="4" t="inlineStr">
        <is>
          <t>Over/(under) billed</t>
        </is>
      </c>
      <c r="C33" s="5" t="inlineStr">
        <is>
          <t>Billed to date − earned revenue. Positive = overbilled, negative = underbilled.</t>
        </is>
      </c>
    </row>
    <row r="34" ht="15" customHeight="1">
      <c r="B34" s="4" t="inlineStr">
        <is>
          <t>Projected gross profit</t>
        </is>
      </c>
      <c r="C34" s="5" t="inlineStr">
        <is>
          <t>Contract amount − estimated total cost.</t>
        </is>
      </c>
    </row>
    <row r="36">
      <c r="B36" s="3" t="inlineStr">
        <is>
          <t>Want this every week without the typing?</t>
        </is>
      </c>
    </row>
    <row r="37" ht="30" customHeight="1">
      <c r="B37" s="4" t="inlineStr">
        <is>
          <t>ConstructiveCore</t>
        </is>
      </c>
      <c r="C37" s="5" t="inlineStr">
        <is>
          <t>ConstructiveCore keeps WIP, job costs, POs and billing up to date for every job, in sync with QuickBooks. See it at constructivecore.app</t>
        </is>
      </c>
    </row>
  </sheetData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5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0" customWidth="1" min="2" max="2"/>
    <col width="16" customWidth="1" min="3" max="3"/>
    <col width="14" customWidth="1" min="4" max="4"/>
    <col width="14" customWidth="1" min="5" max="5"/>
    <col width="14" customWidth="1" min="6" max="6"/>
    <col width="15" customWidth="1" min="7" max="7"/>
    <col width="14" customWidth="1" min="8" max="8"/>
    <col width="10" customWidth="1" min="9" max="9"/>
    <col width="11" customWidth="1" min="10" max="10"/>
    <col width="13" customWidth="1" min="11" max="11"/>
    <col width="15" customWidth="1" min="12" max="12"/>
    <col width="15" customWidth="1" min="13" max="13"/>
    <col width="14" customWidth="1" min="14" max="14"/>
    <col width="14" customWidth="1" min="15" max="15"/>
    <col width="26" customWidth="1" min="16" max="16"/>
    <col hidden="1" width="4" customWidth="1" min="17" max="17"/>
    <col hidden="1" width="4" customWidth="1" min="18" max="18"/>
    <col hidden="1" width="4" customWidth="1" min="19" max="19"/>
  </cols>
  <sheetData>
    <row r="1" ht="24" customHeight="1">
      <c r="A1" s="8" t="inlineStr">
        <is>
          <t>WIP Schedule</t>
        </is>
      </c>
    </row>
    <row r="2">
      <c r="A2" s="7" t="inlineStr">
        <is>
          <t>Quick version: contract, billed to date and your % complete. Grey cells calculate on their own.</t>
        </is>
      </c>
      <c r="D2" s="9" t="inlineStr">
        <is>
          <t>As of:</t>
        </is>
      </c>
      <c r="E2" s="10" t="n"/>
    </row>
    <row r="4" ht="58" customHeight="1">
      <c r="A4" s="11" t="inlineStr">
        <is>
          <t>Job name</t>
        </is>
      </c>
      <c r="B4" s="11" t="inlineStr">
        <is>
          <t>Customer / GC</t>
        </is>
      </c>
      <c r="C4" s="11" t="inlineStr">
        <is>
          <t>Contract amount
(incl. approved COs)</t>
        </is>
      </c>
      <c r="D4" s="11" t="inlineStr">
        <is>
          <t>Estimated
total cost
(optional)</t>
        </is>
      </c>
      <c r="E4" s="11" t="inlineStr">
        <is>
          <t>Cost to date
(optional)</t>
        </is>
      </c>
      <c r="F4" s="11" t="inlineStr">
        <is>
          <t>Billed to date</t>
        </is>
      </c>
      <c r="G4" s="11" t="inlineStr">
        <is>
          <t>Your % complete
(if no cost data)</t>
        </is>
      </c>
      <c r="H4" s="11" t="inlineStr">
        <is>
          <t>Projected
gross profit</t>
        </is>
      </c>
      <c r="I4" s="11" t="inlineStr">
        <is>
          <t>Projected
GP %</t>
        </is>
      </c>
      <c r="J4" s="11" t="inlineStr">
        <is>
          <t>% complete</t>
        </is>
      </c>
      <c r="K4" s="11" t="inlineStr">
        <is>
          <t>Method</t>
        </is>
      </c>
      <c r="L4" s="11" t="inlineStr">
        <is>
          <t>Earned revenue</t>
        </is>
      </c>
      <c r="M4" s="11" t="inlineStr">
        <is>
          <t>Over/(under)
billed</t>
        </is>
      </c>
      <c r="N4" s="11" t="inlineStr">
        <is>
          <t>Cost to
complete</t>
        </is>
      </c>
      <c r="O4" s="11" t="inlineStr">
        <is>
          <t>Left to bill</t>
        </is>
      </c>
      <c r="P4" s="11" t="inlineStr">
        <is>
          <t>Status</t>
        </is>
      </c>
      <c r="Q4" s="11" t="inlineStr">
        <is>
          <t>_rank</t>
        </is>
      </c>
      <c r="R4" s="11" t="inlineStr">
        <is>
          <t>_rank2</t>
        </is>
      </c>
      <c r="S4" s="11" t="inlineStr">
        <is>
          <t>_abs</t>
        </is>
      </c>
    </row>
    <row r="5">
      <c r="A5" s="12" t="inlineStr">
        <is>
          <t>EXAMPLE: Riverside warehouse slab (type over me)</t>
        </is>
      </c>
      <c r="B5" s="12" t="inlineStr">
        <is>
          <t>Example GC</t>
        </is>
      </c>
      <c r="C5" s="13" t="n">
        <v>480000</v>
      </c>
      <c r="D5" s="13" t="n"/>
      <c r="E5" s="13" t="n"/>
      <c r="F5" s="13" t="n">
        <v>240000</v>
      </c>
      <c r="G5" s="14" t="n">
        <v>0.6</v>
      </c>
      <c r="H5" s="15">
        <f>IF(OR($A5="",NOT(ISNUMBER(C5)),NOT(ISNUMBER(D5))),"",C5-D5)</f>
        <v/>
      </c>
      <c r="I5" s="16">
        <f>IF(H5="","",IF(C5=0,"",H5/C5))</f>
        <v/>
      </c>
      <c r="J5" s="16">
        <f>IF($A5="","",IF(AND(ISNUMBER(D5),D5&gt;0,ISNUMBER(E5)),MIN(E5/D5,1),IF(ISNUMBER(G5),MIN(G5,1),"")))</f>
        <v/>
      </c>
      <c r="K5" s="17">
        <f>IF(J5="","",IF(AND(ISNUMBER(D5),D5&gt;0,ISNUMBER(E5)),"Cost","Your estimate"))</f>
        <v/>
      </c>
      <c r="L5" s="15">
        <f>IF(OR(J5="",NOT(ISNUMBER(C5))),"",J5*C5)</f>
        <v/>
      </c>
      <c r="M5" s="15">
        <f>IF(OR(L5="",NOT(ISNUMBER(F5))),"",F5-L5)</f>
        <v/>
      </c>
      <c r="N5" s="15">
        <f>IF(OR($A5="",NOT(AND(ISNUMBER(D5),D5&gt;0,ISNUMBER(E5)))),"",MAX(D5-E5,0))</f>
        <v/>
      </c>
      <c r="O5" s="15">
        <f>IF(OR($A5="",NOT(ISNUMBER(C5))),"",C5-IF(ISNUMBER(F5),F5,0))</f>
        <v/>
      </c>
      <c r="P5" s="17">
        <f>IF($A5="","",IF(NOT(ISNUMBER(C5)),"Enter contract amount",IF(J5="","Enter cost or your % complete",IF(NOT(ISNUMBER(F5)),"Enter billed to date",IF(AND(AND(ISNUMBER(D5),D5&gt;0,ISNUMBER(E5)),E5&gt;D5),"Over estimate: margin fade",IF(M5&lt;-'Start Here'!$C$25*C5,"Underbilled: bill it",IF(M5&gt;'Start Here'!$C$25*C5,"Overbilled: watch cash","OK")))))))</f>
        <v/>
      </c>
      <c r="Q5" s="15">
        <f>IF(ISNUMBER(M5),IF(M5&lt;0,COUNTIF($M$5:$M$54,"&lt;"&amp;M5)+COUNTIF($M$5:M5,M5),""),"")</f>
        <v/>
      </c>
      <c r="R5" s="15">
        <f>IF(ISNUMBER(S5),COUNTIF($S$5:$S$54,"&gt;"&amp;S5)+COUNTIF($S$5:S5,S5),"")</f>
        <v/>
      </c>
      <c r="S5" s="15">
        <f>IF(ISNUMBER(M5),ABS(M5),"")</f>
        <v/>
      </c>
    </row>
    <row r="6">
      <c r="A6" s="18" t="n"/>
      <c r="B6" s="18" t="n"/>
      <c r="C6" s="19" t="n"/>
      <c r="D6" s="19" t="n"/>
      <c r="E6" s="19" t="n"/>
      <c r="F6" s="19" t="n"/>
      <c r="G6" s="20" t="n"/>
      <c r="H6" s="15">
        <f>IF(OR($A6="",NOT(ISNUMBER(C6)),NOT(ISNUMBER(D6))),"",C6-D6)</f>
        <v/>
      </c>
      <c r="I6" s="16">
        <f>IF(H6="","",IF(C6=0,"",H6/C6))</f>
        <v/>
      </c>
      <c r="J6" s="16">
        <f>IF($A6="","",IF(AND(ISNUMBER(D6),D6&gt;0,ISNUMBER(E6)),MIN(E6/D6,1),IF(ISNUMBER(G6),MIN(G6,1),"")))</f>
        <v/>
      </c>
      <c r="K6" s="17">
        <f>IF(J6="","",IF(AND(ISNUMBER(D6),D6&gt;0,ISNUMBER(E6)),"Cost","Your estimate"))</f>
        <v/>
      </c>
      <c r="L6" s="15">
        <f>IF(OR(J6="",NOT(ISNUMBER(C6))),"",J6*C6)</f>
        <v/>
      </c>
      <c r="M6" s="15">
        <f>IF(OR(L6="",NOT(ISNUMBER(F6))),"",F6-L6)</f>
        <v/>
      </c>
      <c r="N6" s="15">
        <f>IF(OR($A6="",NOT(AND(ISNUMBER(D6),D6&gt;0,ISNUMBER(E6)))),"",MAX(D6-E6,0))</f>
        <v/>
      </c>
      <c r="O6" s="15">
        <f>IF(OR($A6="",NOT(ISNUMBER(C6))),"",C6-IF(ISNUMBER(F6),F6,0))</f>
        <v/>
      </c>
      <c r="P6" s="17">
        <f>IF($A6="","",IF(NOT(ISNUMBER(C6)),"Enter contract amount",IF(J6="","Enter cost or your % complete",IF(NOT(ISNUMBER(F6)),"Enter billed to date",IF(AND(AND(ISNUMBER(D6),D6&gt;0,ISNUMBER(E6)),E6&gt;D6),"Over estimate: margin fade",IF(M6&lt;-'Start Here'!$C$25*C6,"Underbilled: bill it",IF(M6&gt;'Start Here'!$C$25*C6,"Overbilled: watch cash","OK")))))))</f>
        <v/>
      </c>
      <c r="Q6" s="15">
        <f>IF(ISNUMBER(M6),IF(M6&lt;0,COUNTIF($M$5:$M$54,"&lt;"&amp;M6)+COUNTIF($M$5:M6,M6),""),"")</f>
        <v/>
      </c>
      <c r="R6" s="15">
        <f>IF(ISNUMBER(S6),COUNTIF($S$5:$S$54,"&gt;"&amp;S6)+COUNTIF($S$5:S6,S6),"")</f>
        <v/>
      </c>
      <c r="S6" s="15">
        <f>IF(ISNUMBER(M6),ABS(M6),"")</f>
        <v/>
      </c>
    </row>
    <row r="7">
      <c r="A7" s="18" t="n"/>
      <c r="B7" s="18" t="n"/>
      <c r="C7" s="19" t="n"/>
      <c r="D7" s="19" t="n"/>
      <c r="E7" s="19" t="n"/>
      <c r="F7" s="19" t="n"/>
      <c r="G7" s="20" t="n"/>
      <c r="H7" s="15">
        <f>IF(OR($A7="",NOT(ISNUMBER(C7)),NOT(ISNUMBER(D7))),"",C7-D7)</f>
        <v/>
      </c>
      <c r="I7" s="16">
        <f>IF(H7="","",IF(C7=0,"",H7/C7))</f>
        <v/>
      </c>
      <c r="J7" s="16">
        <f>IF($A7="","",IF(AND(ISNUMBER(D7),D7&gt;0,ISNUMBER(E7)),MIN(E7/D7,1),IF(ISNUMBER(G7),MIN(G7,1),"")))</f>
        <v/>
      </c>
      <c r="K7" s="17">
        <f>IF(J7="","",IF(AND(ISNUMBER(D7),D7&gt;0,ISNUMBER(E7)),"Cost","Your estimate"))</f>
        <v/>
      </c>
      <c r="L7" s="15">
        <f>IF(OR(J7="",NOT(ISNUMBER(C7))),"",J7*C7)</f>
        <v/>
      </c>
      <c r="M7" s="15">
        <f>IF(OR(L7="",NOT(ISNUMBER(F7))),"",F7-L7)</f>
        <v/>
      </c>
      <c r="N7" s="15">
        <f>IF(OR($A7="",NOT(AND(ISNUMBER(D7),D7&gt;0,ISNUMBER(E7)))),"",MAX(D7-E7,0))</f>
        <v/>
      </c>
      <c r="O7" s="15">
        <f>IF(OR($A7="",NOT(ISNUMBER(C7))),"",C7-IF(ISNUMBER(F7),F7,0))</f>
        <v/>
      </c>
      <c r="P7" s="17">
        <f>IF($A7="","",IF(NOT(ISNUMBER(C7)),"Enter contract amount",IF(J7="","Enter cost or your % complete",IF(NOT(ISNUMBER(F7)),"Enter billed to date",IF(AND(AND(ISNUMBER(D7),D7&gt;0,ISNUMBER(E7)),E7&gt;D7),"Over estimate: margin fade",IF(M7&lt;-'Start Here'!$C$25*C7,"Underbilled: bill it",IF(M7&gt;'Start Here'!$C$25*C7,"Overbilled: watch cash","OK")))))))</f>
        <v/>
      </c>
      <c r="Q7" s="15">
        <f>IF(ISNUMBER(M7),IF(M7&lt;0,COUNTIF($M$5:$M$54,"&lt;"&amp;M7)+COUNTIF($M$5:M7,M7),""),"")</f>
        <v/>
      </c>
      <c r="R7" s="15">
        <f>IF(ISNUMBER(S7),COUNTIF($S$5:$S$54,"&gt;"&amp;S7)+COUNTIF($S$5:S7,S7),"")</f>
        <v/>
      </c>
      <c r="S7" s="15">
        <f>IF(ISNUMBER(M7),ABS(M7),"")</f>
        <v/>
      </c>
    </row>
    <row r="8">
      <c r="A8" s="18" t="n"/>
      <c r="B8" s="18" t="n"/>
      <c r="C8" s="19" t="n"/>
      <c r="D8" s="19" t="n"/>
      <c r="E8" s="19" t="n"/>
      <c r="F8" s="19" t="n"/>
      <c r="G8" s="20" t="n"/>
      <c r="H8" s="15">
        <f>IF(OR($A8="",NOT(ISNUMBER(C8)),NOT(ISNUMBER(D8))),"",C8-D8)</f>
        <v/>
      </c>
      <c r="I8" s="16">
        <f>IF(H8="","",IF(C8=0,"",H8/C8))</f>
        <v/>
      </c>
      <c r="J8" s="16">
        <f>IF($A8="","",IF(AND(ISNUMBER(D8),D8&gt;0,ISNUMBER(E8)),MIN(E8/D8,1),IF(ISNUMBER(G8),MIN(G8,1),"")))</f>
        <v/>
      </c>
      <c r="K8" s="17">
        <f>IF(J8="","",IF(AND(ISNUMBER(D8),D8&gt;0,ISNUMBER(E8)),"Cost","Your estimate"))</f>
        <v/>
      </c>
      <c r="L8" s="15">
        <f>IF(OR(J8="",NOT(ISNUMBER(C8))),"",J8*C8)</f>
        <v/>
      </c>
      <c r="M8" s="15">
        <f>IF(OR(L8="",NOT(ISNUMBER(F8))),"",F8-L8)</f>
        <v/>
      </c>
      <c r="N8" s="15">
        <f>IF(OR($A8="",NOT(AND(ISNUMBER(D8),D8&gt;0,ISNUMBER(E8)))),"",MAX(D8-E8,0))</f>
        <v/>
      </c>
      <c r="O8" s="15">
        <f>IF(OR($A8="",NOT(ISNUMBER(C8))),"",C8-IF(ISNUMBER(F8),F8,0))</f>
        <v/>
      </c>
      <c r="P8" s="17">
        <f>IF($A8="","",IF(NOT(ISNUMBER(C8)),"Enter contract amount",IF(J8="","Enter cost or your % complete",IF(NOT(ISNUMBER(F8)),"Enter billed to date",IF(AND(AND(ISNUMBER(D8),D8&gt;0,ISNUMBER(E8)),E8&gt;D8),"Over estimate: margin fade",IF(M8&lt;-'Start Here'!$C$25*C8,"Underbilled: bill it",IF(M8&gt;'Start Here'!$C$25*C8,"Overbilled: watch cash","OK")))))))</f>
        <v/>
      </c>
      <c r="Q8" s="15">
        <f>IF(ISNUMBER(M8),IF(M8&lt;0,COUNTIF($M$5:$M$54,"&lt;"&amp;M8)+COUNTIF($M$5:M8,M8),""),"")</f>
        <v/>
      </c>
      <c r="R8" s="15">
        <f>IF(ISNUMBER(S8),COUNTIF($S$5:$S$54,"&gt;"&amp;S8)+COUNTIF($S$5:S8,S8),"")</f>
        <v/>
      </c>
      <c r="S8" s="15">
        <f>IF(ISNUMBER(M8),ABS(M8),"")</f>
        <v/>
      </c>
    </row>
    <row r="9">
      <c r="A9" s="18" t="n"/>
      <c r="B9" s="18" t="n"/>
      <c r="C9" s="19" t="n"/>
      <c r="D9" s="19" t="n"/>
      <c r="E9" s="19" t="n"/>
      <c r="F9" s="19" t="n"/>
      <c r="G9" s="20" t="n"/>
      <c r="H9" s="15">
        <f>IF(OR($A9="",NOT(ISNUMBER(C9)),NOT(ISNUMBER(D9))),"",C9-D9)</f>
        <v/>
      </c>
      <c r="I9" s="16">
        <f>IF(H9="","",IF(C9=0,"",H9/C9))</f>
        <v/>
      </c>
      <c r="J9" s="16">
        <f>IF($A9="","",IF(AND(ISNUMBER(D9),D9&gt;0,ISNUMBER(E9)),MIN(E9/D9,1),IF(ISNUMBER(G9),MIN(G9,1),"")))</f>
        <v/>
      </c>
      <c r="K9" s="17">
        <f>IF(J9="","",IF(AND(ISNUMBER(D9),D9&gt;0,ISNUMBER(E9)),"Cost","Your estimate"))</f>
        <v/>
      </c>
      <c r="L9" s="15">
        <f>IF(OR(J9="",NOT(ISNUMBER(C9))),"",J9*C9)</f>
        <v/>
      </c>
      <c r="M9" s="15">
        <f>IF(OR(L9="",NOT(ISNUMBER(F9))),"",F9-L9)</f>
        <v/>
      </c>
      <c r="N9" s="15">
        <f>IF(OR($A9="",NOT(AND(ISNUMBER(D9),D9&gt;0,ISNUMBER(E9)))),"",MAX(D9-E9,0))</f>
        <v/>
      </c>
      <c r="O9" s="15">
        <f>IF(OR($A9="",NOT(ISNUMBER(C9))),"",C9-IF(ISNUMBER(F9),F9,0))</f>
        <v/>
      </c>
      <c r="P9" s="17">
        <f>IF($A9="","",IF(NOT(ISNUMBER(C9)),"Enter contract amount",IF(J9="","Enter cost or your % complete",IF(NOT(ISNUMBER(F9)),"Enter billed to date",IF(AND(AND(ISNUMBER(D9),D9&gt;0,ISNUMBER(E9)),E9&gt;D9),"Over estimate: margin fade",IF(M9&lt;-'Start Here'!$C$25*C9,"Underbilled: bill it",IF(M9&gt;'Start Here'!$C$25*C9,"Overbilled: watch cash","OK")))))))</f>
        <v/>
      </c>
      <c r="Q9" s="15">
        <f>IF(ISNUMBER(M9),IF(M9&lt;0,COUNTIF($M$5:$M$54,"&lt;"&amp;M9)+COUNTIF($M$5:M9,M9),""),"")</f>
        <v/>
      </c>
      <c r="R9" s="15">
        <f>IF(ISNUMBER(S9),COUNTIF($S$5:$S$54,"&gt;"&amp;S9)+COUNTIF($S$5:S9,S9),"")</f>
        <v/>
      </c>
      <c r="S9" s="15">
        <f>IF(ISNUMBER(M9),ABS(M9),"")</f>
        <v/>
      </c>
    </row>
    <row r="10">
      <c r="A10" s="18" t="n"/>
      <c r="B10" s="18" t="n"/>
      <c r="C10" s="19" t="n"/>
      <c r="D10" s="19" t="n"/>
      <c r="E10" s="19" t="n"/>
      <c r="F10" s="19" t="n"/>
      <c r="G10" s="20" t="n"/>
      <c r="H10" s="15">
        <f>IF(OR($A10="",NOT(ISNUMBER(C10)),NOT(ISNUMBER(D10))),"",C10-D10)</f>
        <v/>
      </c>
      <c r="I10" s="16">
        <f>IF(H10="","",IF(C10=0,"",H10/C10))</f>
        <v/>
      </c>
      <c r="J10" s="16">
        <f>IF($A10="","",IF(AND(ISNUMBER(D10),D10&gt;0,ISNUMBER(E10)),MIN(E10/D10,1),IF(ISNUMBER(G10),MIN(G10,1),"")))</f>
        <v/>
      </c>
      <c r="K10" s="17">
        <f>IF(J10="","",IF(AND(ISNUMBER(D10),D10&gt;0,ISNUMBER(E10)),"Cost","Your estimate"))</f>
        <v/>
      </c>
      <c r="L10" s="15">
        <f>IF(OR(J10="",NOT(ISNUMBER(C10))),"",J10*C10)</f>
        <v/>
      </c>
      <c r="M10" s="15">
        <f>IF(OR(L10="",NOT(ISNUMBER(F10))),"",F10-L10)</f>
        <v/>
      </c>
      <c r="N10" s="15">
        <f>IF(OR($A10="",NOT(AND(ISNUMBER(D10),D10&gt;0,ISNUMBER(E10)))),"",MAX(D10-E10,0))</f>
        <v/>
      </c>
      <c r="O10" s="15">
        <f>IF(OR($A10="",NOT(ISNUMBER(C10))),"",C10-IF(ISNUMBER(F10),F10,0))</f>
        <v/>
      </c>
      <c r="P10" s="17">
        <f>IF($A10="","",IF(NOT(ISNUMBER(C10)),"Enter contract amount",IF(J10="","Enter cost or your % complete",IF(NOT(ISNUMBER(F10)),"Enter billed to date",IF(AND(AND(ISNUMBER(D10),D10&gt;0,ISNUMBER(E10)),E10&gt;D10),"Over estimate: margin fade",IF(M10&lt;-'Start Here'!$C$25*C10,"Underbilled: bill it",IF(M10&gt;'Start Here'!$C$25*C10,"Overbilled: watch cash","OK")))))))</f>
        <v/>
      </c>
      <c r="Q10" s="15">
        <f>IF(ISNUMBER(M10),IF(M10&lt;0,COUNTIF($M$5:$M$54,"&lt;"&amp;M10)+COUNTIF($M$5:M10,M10),""),"")</f>
        <v/>
      </c>
      <c r="R10" s="15">
        <f>IF(ISNUMBER(S10),COUNTIF($S$5:$S$54,"&gt;"&amp;S10)+COUNTIF($S$5:S10,S10),"")</f>
        <v/>
      </c>
      <c r="S10" s="15">
        <f>IF(ISNUMBER(M10),ABS(M10),"")</f>
        <v/>
      </c>
    </row>
    <row r="11">
      <c r="A11" s="18" t="n"/>
      <c r="B11" s="18" t="n"/>
      <c r="C11" s="19" t="n"/>
      <c r="D11" s="19" t="n"/>
      <c r="E11" s="19" t="n"/>
      <c r="F11" s="19" t="n"/>
      <c r="G11" s="20" t="n"/>
      <c r="H11" s="15">
        <f>IF(OR($A11="",NOT(ISNUMBER(C11)),NOT(ISNUMBER(D11))),"",C11-D11)</f>
        <v/>
      </c>
      <c r="I11" s="16">
        <f>IF(H11="","",IF(C11=0,"",H11/C11))</f>
        <v/>
      </c>
      <c r="J11" s="16">
        <f>IF($A11="","",IF(AND(ISNUMBER(D11),D11&gt;0,ISNUMBER(E11)),MIN(E11/D11,1),IF(ISNUMBER(G11),MIN(G11,1),"")))</f>
        <v/>
      </c>
      <c r="K11" s="17">
        <f>IF(J11="","",IF(AND(ISNUMBER(D11),D11&gt;0,ISNUMBER(E11)),"Cost","Your estimate"))</f>
        <v/>
      </c>
      <c r="L11" s="15">
        <f>IF(OR(J11="",NOT(ISNUMBER(C11))),"",J11*C11)</f>
        <v/>
      </c>
      <c r="M11" s="15">
        <f>IF(OR(L11="",NOT(ISNUMBER(F11))),"",F11-L11)</f>
        <v/>
      </c>
      <c r="N11" s="15">
        <f>IF(OR($A11="",NOT(AND(ISNUMBER(D11),D11&gt;0,ISNUMBER(E11)))),"",MAX(D11-E11,0))</f>
        <v/>
      </c>
      <c r="O11" s="15">
        <f>IF(OR($A11="",NOT(ISNUMBER(C11))),"",C11-IF(ISNUMBER(F11),F11,0))</f>
        <v/>
      </c>
      <c r="P11" s="17">
        <f>IF($A11="","",IF(NOT(ISNUMBER(C11)),"Enter contract amount",IF(J11="","Enter cost or your % complete",IF(NOT(ISNUMBER(F11)),"Enter billed to date",IF(AND(AND(ISNUMBER(D11),D11&gt;0,ISNUMBER(E11)),E11&gt;D11),"Over estimate: margin fade",IF(M11&lt;-'Start Here'!$C$25*C11,"Underbilled: bill it",IF(M11&gt;'Start Here'!$C$25*C11,"Overbilled: watch cash","OK")))))))</f>
        <v/>
      </c>
      <c r="Q11" s="15">
        <f>IF(ISNUMBER(M11),IF(M11&lt;0,COUNTIF($M$5:$M$54,"&lt;"&amp;M11)+COUNTIF($M$5:M11,M11),""),"")</f>
        <v/>
      </c>
      <c r="R11" s="15">
        <f>IF(ISNUMBER(S11),COUNTIF($S$5:$S$54,"&gt;"&amp;S11)+COUNTIF($S$5:S11,S11),"")</f>
        <v/>
      </c>
      <c r="S11" s="15">
        <f>IF(ISNUMBER(M11),ABS(M11),"")</f>
        <v/>
      </c>
    </row>
    <row r="12">
      <c r="A12" s="18" t="n"/>
      <c r="B12" s="18" t="n"/>
      <c r="C12" s="19" t="n"/>
      <c r="D12" s="19" t="n"/>
      <c r="E12" s="19" t="n"/>
      <c r="F12" s="19" t="n"/>
      <c r="G12" s="20" t="n"/>
      <c r="H12" s="15">
        <f>IF(OR($A12="",NOT(ISNUMBER(C12)),NOT(ISNUMBER(D12))),"",C12-D12)</f>
        <v/>
      </c>
      <c r="I12" s="16">
        <f>IF(H12="","",IF(C12=0,"",H12/C12))</f>
        <v/>
      </c>
      <c r="J12" s="16">
        <f>IF($A12="","",IF(AND(ISNUMBER(D12),D12&gt;0,ISNUMBER(E12)),MIN(E12/D12,1),IF(ISNUMBER(G12),MIN(G12,1),"")))</f>
        <v/>
      </c>
      <c r="K12" s="17">
        <f>IF(J12="","",IF(AND(ISNUMBER(D12),D12&gt;0,ISNUMBER(E12)),"Cost","Your estimate"))</f>
        <v/>
      </c>
      <c r="L12" s="15">
        <f>IF(OR(J12="",NOT(ISNUMBER(C12))),"",J12*C12)</f>
        <v/>
      </c>
      <c r="M12" s="15">
        <f>IF(OR(L12="",NOT(ISNUMBER(F12))),"",F12-L12)</f>
        <v/>
      </c>
      <c r="N12" s="15">
        <f>IF(OR($A12="",NOT(AND(ISNUMBER(D12),D12&gt;0,ISNUMBER(E12)))),"",MAX(D12-E12,0))</f>
        <v/>
      </c>
      <c r="O12" s="15">
        <f>IF(OR($A12="",NOT(ISNUMBER(C12))),"",C12-IF(ISNUMBER(F12),F12,0))</f>
        <v/>
      </c>
      <c r="P12" s="17">
        <f>IF($A12="","",IF(NOT(ISNUMBER(C12)),"Enter contract amount",IF(J12="","Enter cost or your % complete",IF(NOT(ISNUMBER(F12)),"Enter billed to date",IF(AND(AND(ISNUMBER(D12),D12&gt;0,ISNUMBER(E12)),E12&gt;D12),"Over estimate: margin fade",IF(M12&lt;-'Start Here'!$C$25*C12,"Underbilled: bill it",IF(M12&gt;'Start Here'!$C$25*C12,"Overbilled: watch cash","OK")))))))</f>
        <v/>
      </c>
      <c r="Q12" s="15">
        <f>IF(ISNUMBER(M12),IF(M12&lt;0,COUNTIF($M$5:$M$54,"&lt;"&amp;M12)+COUNTIF($M$5:M12,M12),""),"")</f>
        <v/>
      </c>
      <c r="R12" s="15">
        <f>IF(ISNUMBER(S12),COUNTIF($S$5:$S$54,"&gt;"&amp;S12)+COUNTIF($S$5:S12,S12),"")</f>
        <v/>
      </c>
      <c r="S12" s="15">
        <f>IF(ISNUMBER(M12),ABS(M12),"")</f>
        <v/>
      </c>
    </row>
    <row r="13">
      <c r="A13" s="18" t="n"/>
      <c r="B13" s="18" t="n"/>
      <c r="C13" s="19" t="n"/>
      <c r="D13" s="19" t="n"/>
      <c r="E13" s="19" t="n"/>
      <c r="F13" s="19" t="n"/>
      <c r="G13" s="20" t="n"/>
      <c r="H13" s="15">
        <f>IF(OR($A13="",NOT(ISNUMBER(C13)),NOT(ISNUMBER(D13))),"",C13-D13)</f>
        <v/>
      </c>
      <c r="I13" s="16">
        <f>IF(H13="","",IF(C13=0,"",H13/C13))</f>
        <v/>
      </c>
      <c r="J13" s="16">
        <f>IF($A13="","",IF(AND(ISNUMBER(D13),D13&gt;0,ISNUMBER(E13)),MIN(E13/D13,1),IF(ISNUMBER(G13),MIN(G13,1),"")))</f>
        <v/>
      </c>
      <c r="K13" s="17">
        <f>IF(J13="","",IF(AND(ISNUMBER(D13),D13&gt;0,ISNUMBER(E13)),"Cost","Your estimate"))</f>
        <v/>
      </c>
      <c r="L13" s="15">
        <f>IF(OR(J13="",NOT(ISNUMBER(C13))),"",J13*C13)</f>
        <v/>
      </c>
      <c r="M13" s="15">
        <f>IF(OR(L13="",NOT(ISNUMBER(F13))),"",F13-L13)</f>
        <v/>
      </c>
      <c r="N13" s="15">
        <f>IF(OR($A13="",NOT(AND(ISNUMBER(D13),D13&gt;0,ISNUMBER(E13)))),"",MAX(D13-E13,0))</f>
        <v/>
      </c>
      <c r="O13" s="15">
        <f>IF(OR($A13="",NOT(ISNUMBER(C13))),"",C13-IF(ISNUMBER(F13),F13,0))</f>
        <v/>
      </c>
      <c r="P13" s="17">
        <f>IF($A13="","",IF(NOT(ISNUMBER(C13)),"Enter contract amount",IF(J13="","Enter cost or your % complete",IF(NOT(ISNUMBER(F13)),"Enter billed to date",IF(AND(AND(ISNUMBER(D13),D13&gt;0,ISNUMBER(E13)),E13&gt;D13),"Over estimate: margin fade",IF(M13&lt;-'Start Here'!$C$25*C13,"Underbilled: bill it",IF(M13&gt;'Start Here'!$C$25*C13,"Overbilled: watch cash","OK")))))))</f>
        <v/>
      </c>
      <c r="Q13" s="15">
        <f>IF(ISNUMBER(M13),IF(M13&lt;0,COUNTIF($M$5:$M$54,"&lt;"&amp;M13)+COUNTIF($M$5:M13,M13),""),"")</f>
        <v/>
      </c>
      <c r="R13" s="15">
        <f>IF(ISNUMBER(S13),COUNTIF($S$5:$S$54,"&gt;"&amp;S13)+COUNTIF($S$5:S13,S13),"")</f>
        <v/>
      </c>
      <c r="S13" s="15">
        <f>IF(ISNUMBER(M13),ABS(M13),"")</f>
        <v/>
      </c>
    </row>
    <row r="14">
      <c r="A14" s="18" t="n"/>
      <c r="B14" s="18" t="n"/>
      <c r="C14" s="19" t="n"/>
      <c r="D14" s="19" t="n"/>
      <c r="E14" s="19" t="n"/>
      <c r="F14" s="19" t="n"/>
      <c r="G14" s="20" t="n"/>
      <c r="H14" s="15">
        <f>IF(OR($A14="",NOT(ISNUMBER(C14)),NOT(ISNUMBER(D14))),"",C14-D14)</f>
        <v/>
      </c>
      <c r="I14" s="16">
        <f>IF(H14="","",IF(C14=0,"",H14/C14))</f>
        <v/>
      </c>
      <c r="J14" s="16">
        <f>IF($A14="","",IF(AND(ISNUMBER(D14),D14&gt;0,ISNUMBER(E14)),MIN(E14/D14,1),IF(ISNUMBER(G14),MIN(G14,1),"")))</f>
        <v/>
      </c>
      <c r="K14" s="17">
        <f>IF(J14="","",IF(AND(ISNUMBER(D14),D14&gt;0,ISNUMBER(E14)),"Cost","Your estimate"))</f>
        <v/>
      </c>
      <c r="L14" s="15">
        <f>IF(OR(J14="",NOT(ISNUMBER(C14))),"",J14*C14)</f>
        <v/>
      </c>
      <c r="M14" s="15">
        <f>IF(OR(L14="",NOT(ISNUMBER(F14))),"",F14-L14)</f>
        <v/>
      </c>
      <c r="N14" s="15">
        <f>IF(OR($A14="",NOT(AND(ISNUMBER(D14),D14&gt;0,ISNUMBER(E14)))),"",MAX(D14-E14,0))</f>
        <v/>
      </c>
      <c r="O14" s="15">
        <f>IF(OR($A14="",NOT(ISNUMBER(C14))),"",C14-IF(ISNUMBER(F14),F14,0))</f>
        <v/>
      </c>
      <c r="P14" s="17">
        <f>IF($A14="","",IF(NOT(ISNUMBER(C14)),"Enter contract amount",IF(J14="","Enter cost or your % complete",IF(NOT(ISNUMBER(F14)),"Enter billed to date",IF(AND(AND(ISNUMBER(D14),D14&gt;0,ISNUMBER(E14)),E14&gt;D14),"Over estimate: margin fade",IF(M14&lt;-'Start Here'!$C$25*C14,"Underbilled: bill it",IF(M14&gt;'Start Here'!$C$25*C14,"Overbilled: watch cash","OK")))))))</f>
        <v/>
      </c>
      <c r="Q14" s="15">
        <f>IF(ISNUMBER(M14),IF(M14&lt;0,COUNTIF($M$5:$M$54,"&lt;"&amp;M14)+COUNTIF($M$5:M14,M14),""),"")</f>
        <v/>
      </c>
      <c r="R14" s="15">
        <f>IF(ISNUMBER(S14),COUNTIF($S$5:$S$54,"&gt;"&amp;S14)+COUNTIF($S$5:S14,S14),"")</f>
        <v/>
      </c>
      <c r="S14" s="15">
        <f>IF(ISNUMBER(M14),ABS(M14),"")</f>
        <v/>
      </c>
    </row>
    <row r="15">
      <c r="A15" s="18" t="n"/>
      <c r="B15" s="18" t="n"/>
      <c r="C15" s="19" t="n"/>
      <c r="D15" s="19" t="n"/>
      <c r="E15" s="19" t="n"/>
      <c r="F15" s="19" t="n"/>
      <c r="G15" s="20" t="n"/>
      <c r="H15" s="15">
        <f>IF(OR($A15="",NOT(ISNUMBER(C15)),NOT(ISNUMBER(D15))),"",C15-D15)</f>
        <v/>
      </c>
      <c r="I15" s="16">
        <f>IF(H15="","",IF(C15=0,"",H15/C15))</f>
        <v/>
      </c>
      <c r="J15" s="16">
        <f>IF($A15="","",IF(AND(ISNUMBER(D15),D15&gt;0,ISNUMBER(E15)),MIN(E15/D15,1),IF(ISNUMBER(G15),MIN(G15,1),"")))</f>
        <v/>
      </c>
      <c r="K15" s="17">
        <f>IF(J15="","",IF(AND(ISNUMBER(D15),D15&gt;0,ISNUMBER(E15)),"Cost","Your estimate"))</f>
        <v/>
      </c>
      <c r="L15" s="15">
        <f>IF(OR(J15="",NOT(ISNUMBER(C15))),"",J15*C15)</f>
        <v/>
      </c>
      <c r="M15" s="15">
        <f>IF(OR(L15="",NOT(ISNUMBER(F15))),"",F15-L15)</f>
        <v/>
      </c>
      <c r="N15" s="15">
        <f>IF(OR($A15="",NOT(AND(ISNUMBER(D15),D15&gt;0,ISNUMBER(E15)))),"",MAX(D15-E15,0))</f>
        <v/>
      </c>
      <c r="O15" s="15">
        <f>IF(OR($A15="",NOT(ISNUMBER(C15))),"",C15-IF(ISNUMBER(F15),F15,0))</f>
        <v/>
      </c>
      <c r="P15" s="17">
        <f>IF($A15="","",IF(NOT(ISNUMBER(C15)),"Enter contract amount",IF(J15="","Enter cost or your % complete",IF(NOT(ISNUMBER(F15)),"Enter billed to date",IF(AND(AND(ISNUMBER(D15),D15&gt;0,ISNUMBER(E15)),E15&gt;D15),"Over estimate: margin fade",IF(M15&lt;-'Start Here'!$C$25*C15,"Underbilled: bill it",IF(M15&gt;'Start Here'!$C$25*C15,"Overbilled: watch cash","OK")))))))</f>
        <v/>
      </c>
      <c r="Q15" s="15">
        <f>IF(ISNUMBER(M15),IF(M15&lt;0,COUNTIF($M$5:$M$54,"&lt;"&amp;M15)+COUNTIF($M$5:M15,M15),""),"")</f>
        <v/>
      </c>
      <c r="R15" s="15">
        <f>IF(ISNUMBER(S15),COUNTIF($S$5:$S$54,"&gt;"&amp;S15)+COUNTIF($S$5:S15,S15),"")</f>
        <v/>
      </c>
      <c r="S15" s="15">
        <f>IF(ISNUMBER(M15),ABS(M15),"")</f>
        <v/>
      </c>
    </row>
    <row r="16">
      <c r="A16" s="18" t="n"/>
      <c r="B16" s="18" t="n"/>
      <c r="C16" s="19" t="n"/>
      <c r="D16" s="19" t="n"/>
      <c r="E16" s="19" t="n"/>
      <c r="F16" s="19" t="n"/>
      <c r="G16" s="20" t="n"/>
      <c r="H16" s="15">
        <f>IF(OR($A16="",NOT(ISNUMBER(C16)),NOT(ISNUMBER(D16))),"",C16-D16)</f>
        <v/>
      </c>
      <c r="I16" s="16">
        <f>IF(H16="","",IF(C16=0,"",H16/C16))</f>
        <v/>
      </c>
      <c r="J16" s="16">
        <f>IF($A16="","",IF(AND(ISNUMBER(D16),D16&gt;0,ISNUMBER(E16)),MIN(E16/D16,1),IF(ISNUMBER(G16),MIN(G16,1),"")))</f>
        <v/>
      </c>
      <c r="K16" s="17">
        <f>IF(J16="","",IF(AND(ISNUMBER(D16),D16&gt;0,ISNUMBER(E16)),"Cost","Your estimate"))</f>
        <v/>
      </c>
      <c r="L16" s="15">
        <f>IF(OR(J16="",NOT(ISNUMBER(C16))),"",J16*C16)</f>
        <v/>
      </c>
      <c r="M16" s="15">
        <f>IF(OR(L16="",NOT(ISNUMBER(F16))),"",F16-L16)</f>
        <v/>
      </c>
      <c r="N16" s="15">
        <f>IF(OR($A16="",NOT(AND(ISNUMBER(D16),D16&gt;0,ISNUMBER(E16)))),"",MAX(D16-E16,0))</f>
        <v/>
      </c>
      <c r="O16" s="15">
        <f>IF(OR($A16="",NOT(ISNUMBER(C16))),"",C16-IF(ISNUMBER(F16),F16,0))</f>
        <v/>
      </c>
      <c r="P16" s="17">
        <f>IF($A16="","",IF(NOT(ISNUMBER(C16)),"Enter contract amount",IF(J16="","Enter cost or your % complete",IF(NOT(ISNUMBER(F16)),"Enter billed to date",IF(AND(AND(ISNUMBER(D16),D16&gt;0,ISNUMBER(E16)),E16&gt;D16),"Over estimate: margin fade",IF(M16&lt;-'Start Here'!$C$25*C16,"Underbilled: bill it",IF(M16&gt;'Start Here'!$C$25*C16,"Overbilled: watch cash","OK")))))))</f>
        <v/>
      </c>
      <c r="Q16" s="15">
        <f>IF(ISNUMBER(M16),IF(M16&lt;0,COUNTIF($M$5:$M$54,"&lt;"&amp;M16)+COUNTIF($M$5:M16,M16),""),"")</f>
        <v/>
      </c>
      <c r="R16" s="15">
        <f>IF(ISNUMBER(S16),COUNTIF($S$5:$S$54,"&gt;"&amp;S16)+COUNTIF($S$5:S16,S16),"")</f>
        <v/>
      </c>
      <c r="S16" s="15">
        <f>IF(ISNUMBER(M16),ABS(M16),"")</f>
        <v/>
      </c>
    </row>
    <row r="17">
      <c r="A17" s="18" t="n"/>
      <c r="B17" s="18" t="n"/>
      <c r="C17" s="19" t="n"/>
      <c r="D17" s="19" t="n"/>
      <c r="E17" s="19" t="n"/>
      <c r="F17" s="19" t="n"/>
      <c r="G17" s="20" t="n"/>
      <c r="H17" s="15">
        <f>IF(OR($A17="",NOT(ISNUMBER(C17)),NOT(ISNUMBER(D17))),"",C17-D17)</f>
        <v/>
      </c>
      <c r="I17" s="16">
        <f>IF(H17="","",IF(C17=0,"",H17/C17))</f>
        <v/>
      </c>
      <c r="J17" s="16">
        <f>IF($A17="","",IF(AND(ISNUMBER(D17),D17&gt;0,ISNUMBER(E17)),MIN(E17/D17,1),IF(ISNUMBER(G17),MIN(G17,1),"")))</f>
        <v/>
      </c>
      <c r="K17" s="17">
        <f>IF(J17="","",IF(AND(ISNUMBER(D17),D17&gt;0,ISNUMBER(E17)),"Cost","Your estimate"))</f>
        <v/>
      </c>
      <c r="L17" s="15">
        <f>IF(OR(J17="",NOT(ISNUMBER(C17))),"",J17*C17)</f>
        <v/>
      </c>
      <c r="M17" s="15">
        <f>IF(OR(L17="",NOT(ISNUMBER(F17))),"",F17-L17)</f>
        <v/>
      </c>
      <c r="N17" s="15">
        <f>IF(OR($A17="",NOT(AND(ISNUMBER(D17),D17&gt;0,ISNUMBER(E17)))),"",MAX(D17-E17,0))</f>
        <v/>
      </c>
      <c r="O17" s="15">
        <f>IF(OR($A17="",NOT(ISNUMBER(C17))),"",C17-IF(ISNUMBER(F17),F17,0))</f>
        <v/>
      </c>
      <c r="P17" s="17">
        <f>IF($A17="","",IF(NOT(ISNUMBER(C17)),"Enter contract amount",IF(J17="","Enter cost or your % complete",IF(NOT(ISNUMBER(F17)),"Enter billed to date",IF(AND(AND(ISNUMBER(D17),D17&gt;0,ISNUMBER(E17)),E17&gt;D17),"Over estimate: margin fade",IF(M17&lt;-'Start Here'!$C$25*C17,"Underbilled: bill it",IF(M17&gt;'Start Here'!$C$25*C17,"Overbilled: watch cash","OK")))))))</f>
        <v/>
      </c>
      <c r="Q17" s="15">
        <f>IF(ISNUMBER(M17),IF(M17&lt;0,COUNTIF($M$5:$M$54,"&lt;"&amp;M17)+COUNTIF($M$5:M17,M17),""),"")</f>
        <v/>
      </c>
      <c r="R17" s="15">
        <f>IF(ISNUMBER(S17),COUNTIF($S$5:$S$54,"&gt;"&amp;S17)+COUNTIF($S$5:S17,S17),"")</f>
        <v/>
      </c>
      <c r="S17" s="15">
        <f>IF(ISNUMBER(M17),ABS(M17),"")</f>
        <v/>
      </c>
    </row>
    <row r="18">
      <c r="A18" s="18" t="n"/>
      <c r="B18" s="18" t="n"/>
      <c r="C18" s="19" t="n"/>
      <c r="D18" s="19" t="n"/>
      <c r="E18" s="19" t="n"/>
      <c r="F18" s="19" t="n"/>
      <c r="G18" s="20" t="n"/>
      <c r="H18" s="15">
        <f>IF(OR($A18="",NOT(ISNUMBER(C18)),NOT(ISNUMBER(D18))),"",C18-D18)</f>
        <v/>
      </c>
      <c r="I18" s="16">
        <f>IF(H18="","",IF(C18=0,"",H18/C18))</f>
        <v/>
      </c>
      <c r="J18" s="16">
        <f>IF($A18="","",IF(AND(ISNUMBER(D18),D18&gt;0,ISNUMBER(E18)),MIN(E18/D18,1),IF(ISNUMBER(G18),MIN(G18,1),"")))</f>
        <v/>
      </c>
      <c r="K18" s="17">
        <f>IF(J18="","",IF(AND(ISNUMBER(D18),D18&gt;0,ISNUMBER(E18)),"Cost","Your estimate"))</f>
        <v/>
      </c>
      <c r="L18" s="15">
        <f>IF(OR(J18="",NOT(ISNUMBER(C18))),"",J18*C18)</f>
        <v/>
      </c>
      <c r="M18" s="15">
        <f>IF(OR(L18="",NOT(ISNUMBER(F18))),"",F18-L18)</f>
        <v/>
      </c>
      <c r="N18" s="15">
        <f>IF(OR($A18="",NOT(AND(ISNUMBER(D18),D18&gt;0,ISNUMBER(E18)))),"",MAX(D18-E18,0))</f>
        <v/>
      </c>
      <c r="O18" s="15">
        <f>IF(OR($A18="",NOT(ISNUMBER(C18))),"",C18-IF(ISNUMBER(F18),F18,0))</f>
        <v/>
      </c>
      <c r="P18" s="17">
        <f>IF($A18="","",IF(NOT(ISNUMBER(C18)),"Enter contract amount",IF(J18="","Enter cost or your % complete",IF(NOT(ISNUMBER(F18)),"Enter billed to date",IF(AND(AND(ISNUMBER(D18),D18&gt;0,ISNUMBER(E18)),E18&gt;D18),"Over estimate: margin fade",IF(M18&lt;-'Start Here'!$C$25*C18,"Underbilled: bill it",IF(M18&gt;'Start Here'!$C$25*C18,"Overbilled: watch cash","OK")))))))</f>
        <v/>
      </c>
      <c r="Q18" s="15">
        <f>IF(ISNUMBER(M18),IF(M18&lt;0,COUNTIF($M$5:$M$54,"&lt;"&amp;M18)+COUNTIF($M$5:M18,M18),""),"")</f>
        <v/>
      </c>
      <c r="R18" s="15">
        <f>IF(ISNUMBER(S18),COUNTIF($S$5:$S$54,"&gt;"&amp;S18)+COUNTIF($S$5:S18,S18),"")</f>
        <v/>
      </c>
      <c r="S18" s="15">
        <f>IF(ISNUMBER(M18),ABS(M18),"")</f>
        <v/>
      </c>
    </row>
    <row r="19">
      <c r="A19" s="18" t="n"/>
      <c r="B19" s="18" t="n"/>
      <c r="C19" s="19" t="n"/>
      <c r="D19" s="19" t="n"/>
      <c r="E19" s="19" t="n"/>
      <c r="F19" s="19" t="n"/>
      <c r="G19" s="20" t="n"/>
      <c r="H19" s="15">
        <f>IF(OR($A19="",NOT(ISNUMBER(C19)),NOT(ISNUMBER(D19))),"",C19-D19)</f>
        <v/>
      </c>
      <c r="I19" s="16">
        <f>IF(H19="","",IF(C19=0,"",H19/C19))</f>
        <v/>
      </c>
      <c r="J19" s="16">
        <f>IF($A19="","",IF(AND(ISNUMBER(D19),D19&gt;0,ISNUMBER(E19)),MIN(E19/D19,1),IF(ISNUMBER(G19),MIN(G19,1),"")))</f>
        <v/>
      </c>
      <c r="K19" s="17">
        <f>IF(J19="","",IF(AND(ISNUMBER(D19),D19&gt;0,ISNUMBER(E19)),"Cost","Your estimate"))</f>
        <v/>
      </c>
      <c r="L19" s="15">
        <f>IF(OR(J19="",NOT(ISNUMBER(C19))),"",J19*C19)</f>
        <v/>
      </c>
      <c r="M19" s="15">
        <f>IF(OR(L19="",NOT(ISNUMBER(F19))),"",F19-L19)</f>
        <v/>
      </c>
      <c r="N19" s="15">
        <f>IF(OR($A19="",NOT(AND(ISNUMBER(D19),D19&gt;0,ISNUMBER(E19)))),"",MAX(D19-E19,0))</f>
        <v/>
      </c>
      <c r="O19" s="15">
        <f>IF(OR($A19="",NOT(ISNUMBER(C19))),"",C19-IF(ISNUMBER(F19),F19,0))</f>
        <v/>
      </c>
      <c r="P19" s="17">
        <f>IF($A19="","",IF(NOT(ISNUMBER(C19)),"Enter contract amount",IF(J19="","Enter cost or your % complete",IF(NOT(ISNUMBER(F19)),"Enter billed to date",IF(AND(AND(ISNUMBER(D19),D19&gt;0,ISNUMBER(E19)),E19&gt;D19),"Over estimate: margin fade",IF(M19&lt;-'Start Here'!$C$25*C19,"Underbilled: bill it",IF(M19&gt;'Start Here'!$C$25*C19,"Overbilled: watch cash","OK")))))))</f>
        <v/>
      </c>
      <c r="Q19" s="15">
        <f>IF(ISNUMBER(M19),IF(M19&lt;0,COUNTIF($M$5:$M$54,"&lt;"&amp;M19)+COUNTIF($M$5:M19,M19),""),"")</f>
        <v/>
      </c>
      <c r="R19" s="15">
        <f>IF(ISNUMBER(S19),COUNTIF($S$5:$S$54,"&gt;"&amp;S19)+COUNTIF($S$5:S19,S19),"")</f>
        <v/>
      </c>
      <c r="S19" s="15">
        <f>IF(ISNUMBER(M19),ABS(M19),"")</f>
        <v/>
      </c>
    </row>
    <row r="20">
      <c r="A20" s="18" t="n"/>
      <c r="B20" s="18" t="n"/>
      <c r="C20" s="19" t="n"/>
      <c r="D20" s="19" t="n"/>
      <c r="E20" s="19" t="n"/>
      <c r="F20" s="19" t="n"/>
      <c r="G20" s="20" t="n"/>
      <c r="H20" s="15">
        <f>IF(OR($A20="",NOT(ISNUMBER(C20)),NOT(ISNUMBER(D20))),"",C20-D20)</f>
        <v/>
      </c>
      <c r="I20" s="16">
        <f>IF(H20="","",IF(C20=0,"",H20/C20))</f>
        <v/>
      </c>
      <c r="J20" s="16">
        <f>IF($A20="","",IF(AND(ISNUMBER(D20),D20&gt;0,ISNUMBER(E20)),MIN(E20/D20,1),IF(ISNUMBER(G20),MIN(G20,1),"")))</f>
        <v/>
      </c>
      <c r="K20" s="17">
        <f>IF(J20="","",IF(AND(ISNUMBER(D20),D20&gt;0,ISNUMBER(E20)),"Cost","Your estimate"))</f>
        <v/>
      </c>
      <c r="L20" s="15">
        <f>IF(OR(J20="",NOT(ISNUMBER(C20))),"",J20*C20)</f>
        <v/>
      </c>
      <c r="M20" s="15">
        <f>IF(OR(L20="",NOT(ISNUMBER(F20))),"",F20-L20)</f>
        <v/>
      </c>
      <c r="N20" s="15">
        <f>IF(OR($A20="",NOT(AND(ISNUMBER(D20),D20&gt;0,ISNUMBER(E20)))),"",MAX(D20-E20,0))</f>
        <v/>
      </c>
      <c r="O20" s="15">
        <f>IF(OR($A20="",NOT(ISNUMBER(C20))),"",C20-IF(ISNUMBER(F20),F20,0))</f>
        <v/>
      </c>
      <c r="P20" s="17">
        <f>IF($A20="","",IF(NOT(ISNUMBER(C20)),"Enter contract amount",IF(J20="","Enter cost or your % complete",IF(NOT(ISNUMBER(F20)),"Enter billed to date",IF(AND(AND(ISNUMBER(D20),D20&gt;0,ISNUMBER(E20)),E20&gt;D20),"Over estimate: margin fade",IF(M20&lt;-'Start Here'!$C$25*C20,"Underbilled: bill it",IF(M20&gt;'Start Here'!$C$25*C20,"Overbilled: watch cash","OK")))))))</f>
        <v/>
      </c>
      <c r="Q20" s="15">
        <f>IF(ISNUMBER(M20),IF(M20&lt;0,COUNTIF($M$5:$M$54,"&lt;"&amp;M20)+COUNTIF($M$5:M20,M20),""),"")</f>
        <v/>
      </c>
      <c r="R20" s="15">
        <f>IF(ISNUMBER(S20),COUNTIF($S$5:$S$54,"&gt;"&amp;S20)+COUNTIF($S$5:S20,S20),"")</f>
        <v/>
      </c>
      <c r="S20" s="15">
        <f>IF(ISNUMBER(M20),ABS(M20),"")</f>
        <v/>
      </c>
    </row>
    <row r="21">
      <c r="A21" s="18" t="n"/>
      <c r="B21" s="18" t="n"/>
      <c r="C21" s="19" t="n"/>
      <c r="D21" s="19" t="n"/>
      <c r="E21" s="19" t="n"/>
      <c r="F21" s="19" t="n"/>
      <c r="G21" s="20" t="n"/>
      <c r="H21" s="15">
        <f>IF(OR($A21="",NOT(ISNUMBER(C21)),NOT(ISNUMBER(D21))),"",C21-D21)</f>
        <v/>
      </c>
      <c r="I21" s="16">
        <f>IF(H21="","",IF(C21=0,"",H21/C21))</f>
        <v/>
      </c>
      <c r="J21" s="16">
        <f>IF($A21="","",IF(AND(ISNUMBER(D21),D21&gt;0,ISNUMBER(E21)),MIN(E21/D21,1),IF(ISNUMBER(G21),MIN(G21,1),"")))</f>
        <v/>
      </c>
      <c r="K21" s="17">
        <f>IF(J21="","",IF(AND(ISNUMBER(D21),D21&gt;0,ISNUMBER(E21)),"Cost","Your estimate"))</f>
        <v/>
      </c>
      <c r="L21" s="15">
        <f>IF(OR(J21="",NOT(ISNUMBER(C21))),"",J21*C21)</f>
        <v/>
      </c>
      <c r="M21" s="15">
        <f>IF(OR(L21="",NOT(ISNUMBER(F21))),"",F21-L21)</f>
        <v/>
      </c>
      <c r="N21" s="15">
        <f>IF(OR($A21="",NOT(AND(ISNUMBER(D21),D21&gt;0,ISNUMBER(E21)))),"",MAX(D21-E21,0))</f>
        <v/>
      </c>
      <c r="O21" s="15">
        <f>IF(OR($A21="",NOT(ISNUMBER(C21))),"",C21-IF(ISNUMBER(F21),F21,0))</f>
        <v/>
      </c>
      <c r="P21" s="17">
        <f>IF($A21="","",IF(NOT(ISNUMBER(C21)),"Enter contract amount",IF(J21="","Enter cost or your % complete",IF(NOT(ISNUMBER(F21)),"Enter billed to date",IF(AND(AND(ISNUMBER(D21),D21&gt;0,ISNUMBER(E21)),E21&gt;D21),"Over estimate: margin fade",IF(M21&lt;-'Start Here'!$C$25*C21,"Underbilled: bill it",IF(M21&gt;'Start Here'!$C$25*C21,"Overbilled: watch cash","OK")))))))</f>
        <v/>
      </c>
      <c r="Q21" s="15">
        <f>IF(ISNUMBER(M21),IF(M21&lt;0,COUNTIF($M$5:$M$54,"&lt;"&amp;M21)+COUNTIF($M$5:M21,M21),""),"")</f>
        <v/>
      </c>
      <c r="R21" s="15">
        <f>IF(ISNUMBER(S21),COUNTIF($S$5:$S$54,"&gt;"&amp;S21)+COUNTIF($S$5:S21,S21),"")</f>
        <v/>
      </c>
      <c r="S21" s="15">
        <f>IF(ISNUMBER(M21),ABS(M21),"")</f>
        <v/>
      </c>
    </row>
    <row r="22">
      <c r="A22" s="18" t="n"/>
      <c r="B22" s="18" t="n"/>
      <c r="C22" s="19" t="n"/>
      <c r="D22" s="19" t="n"/>
      <c r="E22" s="19" t="n"/>
      <c r="F22" s="19" t="n"/>
      <c r="G22" s="20" t="n"/>
      <c r="H22" s="15">
        <f>IF(OR($A22="",NOT(ISNUMBER(C22)),NOT(ISNUMBER(D22))),"",C22-D22)</f>
        <v/>
      </c>
      <c r="I22" s="16">
        <f>IF(H22="","",IF(C22=0,"",H22/C22))</f>
        <v/>
      </c>
      <c r="J22" s="16">
        <f>IF($A22="","",IF(AND(ISNUMBER(D22),D22&gt;0,ISNUMBER(E22)),MIN(E22/D22,1),IF(ISNUMBER(G22),MIN(G22,1),"")))</f>
        <v/>
      </c>
      <c r="K22" s="17">
        <f>IF(J22="","",IF(AND(ISNUMBER(D22),D22&gt;0,ISNUMBER(E22)),"Cost","Your estimate"))</f>
        <v/>
      </c>
      <c r="L22" s="15">
        <f>IF(OR(J22="",NOT(ISNUMBER(C22))),"",J22*C22)</f>
        <v/>
      </c>
      <c r="M22" s="15">
        <f>IF(OR(L22="",NOT(ISNUMBER(F22))),"",F22-L22)</f>
        <v/>
      </c>
      <c r="N22" s="15">
        <f>IF(OR($A22="",NOT(AND(ISNUMBER(D22),D22&gt;0,ISNUMBER(E22)))),"",MAX(D22-E22,0))</f>
        <v/>
      </c>
      <c r="O22" s="15">
        <f>IF(OR($A22="",NOT(ISNUMBER(C22))),"",C22-IF(ISNUMBER(F22),F22,0))</f>
        <v/>
      </c>
      <c r="P22" s="17">
        <f>IF($A22="","",IF(NOT(ISNUMBER(C22)),"Enter contract amount",IF(J22="","Enter cost or your % complete",IF(NOT(ISNUMBER(F22)),"Enter billed to date",IF(AND(AND(ISNUMBER(D22),D22&gt;0,ISNUMBER(E22)),E22&gt;D22),"Over estimate: margin fade",IF(M22&lt;-'Start Here'!$C$25*C22,"Underbilled: bill it",IF(M22&gt;'Start Here'!$C$25*C22,"Overbilled: watch cash","OK")))))))</f>
        <v/>
      </c>
      <c r="Q22" s="15">
        <f>IF(ISNUMBER(M22),IF(M22&lt;0,COUNTIF($M$5:$M$54,"&lt;"&amp;M22)+COUNTIF($M$5:M22,M22),""),"")</f>
        <v/>
      </c>
      <c r="R22" s="15">
        <f>IF(ISNUMBER(S22),COUNTIF($S$5:$S$54,"&gt;"&amp;S22)+COUNTIF($S$5:S22,S22),"")</f>
        <v/>
      </c>
      <c r="S22" s="15">
        <f>IF(ISNUMBER(M22),ABS(M22),"")</f>
        <v/>
      </c>
    </row>
    <row r="23">
      <c r="A23" s="18" t="n"/>
      <c r="B23" s="18" t="n"/>
      <c r="C23" s="19" t="n"/>
      <c r="D23" s="19" t="n"/>
      <c r="E23" s="19" t="n"/>
      <c r="F23" s="19" t="n"/>
      <c r="G23" s="20" t="n"/>
      <c r="H23" s="15">
        <f>IF(OR($A23="",NOT(ISNUMBER(C23)),NOT(ISNUMBER(D23))),"",C23-D23)</f>
        <v/>
      </c>
      <c r="I23" s="16">
        <f>IF(H23="","",IF(C23=0,"",H23/C23))</f>
        <v/>
      </c>
      <c r="J23" s="16">
        <f>IF($A23="","",IF(AND(ISNUMBER(D23),D23&gt;0,ISNUMBER(E23)),MIN(E23/D23,1),IF(ISNUMBER(G23),MIN(G23,1),"")))</f>
        <v/>
      </c>
      <c r="K23" s="17">
        <f>IF(J23="","",IF(AND(ISNUMBER(D23),D23&gt;0,ISNUMBER(E23)),"Cost","Your estimate"))</f>
        <v/>
      </c>
      <c r="L23" s="15">
        <f>IF(OR(J23="",NOT(ISNUMBER(C23))),"",J23*C23)</f>
        <v/>
      </c>
      <c r="M23" s="15">
        <f>IF(OR(L23="",NOT(ISNUMBER(F23))),"",F23-L23)</f>
        <v/>
      </c>
      <c r="N23" s="15">
        <f>IF(OR($A23="",NOT(AND(ISNUMBER(D23),D23&gt;0,ISNUMBER(E23)))),"",MAX(D23-E23,0))</f>
        <v/>
      </c>
      <c r="O23" s="15">
        <f>IF(OR($A23="",NOT(ISNUMBER(C23))),"",C23-IF(ISNUMBER(F23),F23,0))</f>
        <v/>
      </c>
      <c r="P23" s="17">
        <f>IF($A23="","",IF(NOT(ISNUMBER(C23)),"Enter contract amount",IF(J23="","Enter cost or your % complete",IF(NOT(ISNUMBER(F23)),"Enter billed to date",IF(AND(AND(ISNUMBER(D23),D23&gt;0,ISNUMBER(E23)),E23&gt;D23),"Over estimate: margin fade",IF(M23&lt;-'Start Here'!$C$25*C23,"Underbilled: bill it",IF(M23&gt;'Start Here'!$C$25*C23,"Overbilled: watch cash","OK")))))))</f>
        <v/>
      </c>
      <c r="Q23" s="15">
        <f>IF(ISNUMBER(M23),IF(M23&lt;0,COUNTIF($M$5:$M$54,"&lt;"&amp;M23)+COUNTIF($M$5:M23,M23),""),"")</f>
        <v/>
      </c>
      <c r="R23" s="15">
        <f>IF(ISNUMBER(S23),COUNTIF($S$5:$S$54,"&gt;"&amp;S23)+COUNTIF($S$5:S23,S23),"")</f>
        <v/>
      </c>
      <c r="S23" s="15">
        <f>IF(ISNUMBER(M23),ABS(M23),"")</f>
        <v/>
      </c>
    </row>
    <row r="24">
      <c r="A24" s="18" t="n"/>
      <c r="B24" s="18" t="n"/>
      <c r="C24" s="19" t="n"/>
      <c r="D24" s="19" t="n"/>
      <c r="E24" s="19" t="n"/>
      <c r="F24" s="19" t="n"/>
      <c r="G24" s="20" t="n"/>
      <c r="H24" s="15">
        <f>IF(OR($A24="",NOT(ISNUMBER(C24)),NOT(ISNUMBER(D24))),"",C24-D24)</f>
        <v/>
      </c>
      <c r="I24" s="16">
        <f>IF(H24="","",IF(C24=0,"",H24/C24))</f>
        <v/>
      </c>
      <c r="J24" s="16">
        <f>IF($A24="","",IF(AND(ISNUMBER(D24),D24&gt;0,ISNUMBER(E24)),MIN(E24/D24,1),IF(ISNUMBER(G24),MIN(G24,1),"")))</f>
        <v/>
      </c>
      <c r="K24" s="17">
        <f>IF(J24="","",IF(AND(ISNUMBER(D24),D24&gt;0,ISNUMBER(E24)),"Cost","Your estimate"))</f>
        <v/>
      </c>
      <c r="L24" s="15">
        <f>IF(OR(J24="",NOT(ISNUMBER(C24))),"",J24*C24)</f>
        <v/>
      </c>
      <c r="M24" s="15">
        <f>IF(OR(L24="",NOT(ISNUMBER(F24))),"",F24-L24)</f>
        <v/>
      </c>
      <c r="N24" s="15">
        <f>IF(OR($A24="",NOT(AND(ISNUMBER(D24),D24&gt;0,ISNUMBER(E24)))),"",MAX(D24-E24,0))</f>
        <v/>
      </c>
      <c r="O24" s="15">
        <f>IF(OR($A24="",NOT(ISNUMBER(C24))),"",C24-IF(ISNUMBER(F24),F24,0))</f>
        <v/>
      </c>
      <c r="P24" s="17">
        <f>IF($A24="","",IF(NOT(ISNUMBER(C24)),"Enter contract amount",IF(J24="","Enter cost or your % complete",IF(NOT(ISNUMBER(F24)),"Enter billed to date",IF(AND(AND(ISNUMBER(D24),D24&gt;0,ISNUMBER(E24)),E24&gt;D24),"Over estimate: margin fade",IF(M24&lt;-'Start Here'!$C$25*C24,"Underbilled: bill it",IF(M24&gt;'Start Here'!$C$25*C24,"Overbilled: watch cash","OK")))))))</f>
        <v/>
      </c>
      <c r="Q24" s="15">
        <f>IF(ISNUMBER(M24),IF(M24&lt;0,COUNTIF($M$5:$M$54,"&lt;"&amp;M24)+COUNTIF($M$5:M24,M24),""),"")</f>
        <v/>
      </c>
      <c r="R24" s="15">
        <f>IF(ISNUMBER(S24),COUNTIF($S$5:$S$54,"&gt;"&amp;S24)+COUNTIF($S$5:S24,S24),"")</f>
        <v/>
      </c>
      <c r="S24" s="15">
        <f>IF(ISNUMBER(M24),ABS(M24),"")</f>
        <v/>
      </c>
    </row>
    <row r="25">
      <c r="A25" s="18" t="n"/>
      <c r="B25" s="18" t="n"/>
      <c r="C25" s="19" t="n"/>
      <c r="D25" s="19" t="n"/>
      <c r="E25" s="19" t="n"/>
      <c r="F25" s="19" t="n"/>
      <c r="G25" s="20" t="n"/>
      <c r="H25" s="15">
        <f>IF(OR($A25="",NOT(ISNUMBER(C25)),NOT(ISNUMBER(D25))),"",C25-D25)</f>
        <v/>
      </c>
      <c r="I25" s="16">
        <f>IF(H25="","",IF(C25=0,"",H25/C25))</f>
        <v/>
      </c>
      <c r="J25" s="16">
        <f>IF($A25="","",IF(AND(ISNUMBER(D25),D25&gt;0,ISNUMBER(E25)),MIN(E25/D25,1),IF(ISNUMBER(G25),MIN(G25,1),"")))</f>
        <v/>
      </c>
      <c r="K25" s="17">
        <f>IF(J25="","",IF(AND(ISNUMBER(D25),D25&gt;0,ISNUMBER(E25)),"Cost","Your estimate"))</f>
        <v/>
      </c>
      <c r="L25" s="15">
        <f>IF(OR(J25="",NOT(ISNUMBER(C25))),"",J25*C25)</f>
        <v/>
      </c>
      <c r="M25" s="15">
        <f>IF(OR(L25="",NOT(ISNUMBER(F25))),"",F25-L25)</f>
        <v/>
      </c>
      <c r="N25" s="15">
        <f>IF(OR($A25="",NOT(AND(ISNUMBER(D25),D25&gt;0,ISNUMBER(E25)))),"",MAX(D25-E25,0))</f>
        <v/>
      </c>
      <c r="O25" s="15">
        <f>IF(OR($A25="",NOT(ISNUMBER(C25))),"",C25-IF(ISNUMBER(F25),F25,0))</f>
        <v/>
      </c>
      <c r="P25" s="17">
        <f>IF($A25="","",IF(NOT(ISNUMBER(C25)),"Enter contract amount",IF(J25="","Enter cost or your % complete",IF(NOT(ISNUMBER(F25)),"Enter billed to date",IF(AND(AND(ISNUMBER(D25),D25&gt;0,ISNUMBER(E25)),E25&gt;D25),"Over estimate: margin fade",IF(M25&lt;-'Start Here'!$C$25*C25,"Underbilled: bill it",IF(M25&gt;'Start Here'!$C$25*C25,"Overbilled: watch cash","OK")))))))</f>
        <v/>
      </c>
      <c r="Q25" s="15">
        <f>IF(ISNUMBER(M25),IF(M25&lt;0,COUNTIF($M$5:$M$54,"&lt;"&amp;M25)+COUNTIF($M$5:M25,M25),""),"")</f>
        <v/>
      </c>
      <c r="R25" s="15">
        <f>IF(ISNUMBER(S25),COUNTIF($S$5:$S$54,"&gt;"&amp;S25)+COUNTIF($S$5:S25,S25),"")</f>
        <v/>
      </c>
      <c r="S25" s="15">
        <f>IF(ISNUMBER(M25),ABS(M25),"")</f>
        <v/>
      </c>
    </row>
    <row r="26">
      <c r="A26" s="18" t="n"/>
      <c r="B26" s="18" t="n"/>
      <c r="C26" s="19" t="n"/>
      <c r="D26" s="19" t="n"/>
      <c r="E26" s="19" t="n"/>
      <c r="F26" s="19" t="n"/>
      <c r="G26" s="20" t="n"/>
      <c r="H26" s="15">
        <f>IF(OR($A26="",NOT(ISNUMBER(C26)),NOT(ISNUMBER(D26))),"",C26-D26)</f>
        <v/>
      </c>
      <c r="I26" s="16">
        <f>IF(H26="","",IF(C26=0,"",H26/C26))</f>
        <v/>
      </c>
      <c r="J26" s="16">
        <f>IF($A26="","",IF(AND(ISNUMBER(D26),D26&gt;0,ISNUMBER(E26)),MIN(E26/D26,1),IF(ISNUMBER(G26),MIN(G26,1),"")))</f>
        <v/>
      </c>
      <c r="K26" s="17">
        <f>IF(J26="","",IF(AND(ISNUMBER(D26),D26&gt;0,ISNUMBER(E26)),"Cost","Your estimate"))</f>
        <v/>
      </c>
      <c r="L26" s="15">
        <f>IF(OR(J26="",NOT(ISNUMBER(C26))),"",J26*C26)</f>
        <v/>
      </c>
      <c r="M26" s="15">
        <f>IF(OR(L26="",NOT(ISNUMBER(F26))),"",F26-L26)</f>
        <v/>
      </c>
      <c r="N26" s="15">
        <f>IF(OR($A26="",NOT(AND(ISNUMBER(D26),D26&gt;0,ISNUMBER(E26)))),"",MAX(D26-E26,0))</f>
        <v/>
      </c>
      <c r="O26" s="15">
        <f>IF(OR($A26="",NOT(ISNUMBER(C26))),"",C26-IF(ISNUMBER(F26),F26,0))</f>
        <v/>
      </c>
      <c r="P26" s="17">
        <f>IF($A26="","",IF(NOT(ISNUMBER(C26)),"Enter contract amount",IF(J26="","Enter cost or your % complete",IF(NOT(ISNUMBER(F26)),"Enter billed to date",IF(AND(AND(ISNUMBER(D26),D26&gt;0,ISNUMBER(E26)),E26&gt;D26),"Over estimate: margin fade",IF(M26&lt;-'Start Here'!$C$25*C26,"Underbilled: bill it",IF(M26&gt;'Start Here'!$C$25*C26,"Overbilled: watch cash","OK")))))))</f>
        <v/>
      </c>
      <c r="Q26" s="15">
        <f>IF(ISNUMBER(M26),IF(M26&lt;0,COUNTIF($M$5:$M$54,"&lt;"&amp;M26)+COUNTIF($M$5:M26,M26),""),"")</f>
        <v/>
      </c>
      <c r="R26" s="15">
        <f>IF(ISNUMBER(S26),COUNTIF($S$5:$S$54,"&gt;"&amp;S26)+COUNTIF($S$5:S26,S26),"")</f>
        <v/>
      </c>
      <c r="S26" s="15">
        <f>IF(ISNUMBER(M26),ABS(M26),"")</f>
        <v/>
      </c>
    </row>
    <row r="27">
      <c r="A27" s="18" t="n"/>
      <c r="B27" s="18" t="n"/>
      <c r="C27" s="19" t="n"/>
      <c r="D27" s="19" t="n"/>
      <c r="E27" s="19" t="n"/>
      <c r="F27" s="19" t="n"/>
      <c r="G27" s="20" t="n"/>
      <c r="H27" s="15">
        <f>IF(OR($A27="",NOT(ISNUMBER(C27)),NOT(ISNUMBER(D27))),"",C27-D27)</f>
        <v/>
      </c>
      <c r="I27" s="16">
        <f>IF(H27="","",IF(C27=0,"",H27/C27))</f>
        <v/>
      </c>
      <c r="J27" s="16">
        <f>IF($A27="","",IF(AND(ISNUMBER(D27),D27&gt;0,ISNUMBER(E27)),MIN(E27/D27,1),IF(ISNUMBER(G27),MIN(G27,1),"")))</f>
        <v/>
      </c>
      <c r="K27" s="17">
        <f>IF(J27="","",IF(AND(ISNUMBER(D27),D27&gt;0,ISNUMBER(E27)),"Cost","Your estimate"))</f>
        <v/>
      </c>
      <c r="L27" s="15">
        <f>IF(OR(J27="",NOT(ISNUMBER(C27))),"",J27*C27)</f>
        <v/>
      </c>
      <c r="M27" s="15">
        <f>IF(OR(L27="",NOT(ISNUMBER(F27))),"",F27-L27)</f>
        <v/>
      </c>
      <c r="N27" s="15">
        <f>IF(OR($A27="",NOT(AND(ISNUMBER(D27),D27&gt;0,ISNUMBER(E27)))),"",MAX(D27-E27,0))</f>
        <v/>
      </c>
      <c r="O27" s="15">
        <f>IF(OR($A27="",NOT(ISNUMBER(C27))),"",C27-IF(ISNUMBER(F27),F27,0))</f>
        <v/>
      </c>
      <c r="P27" s="17">
        <f>IF($A27="","",IF(NOT(ISNUMBER(C27)),"Enter contract amount",IF(J27="","Enter cost or your % complete",IF(NOT(ISNUMBER(F27)),"Enter billed to date",IF(AND(AND(ISNUMBER(D27),D27&gt;0,ISNUMBER(E27)),E27&gt;D27),"Over estimate: margin fade",IF(M27&lt;-'Start Here'!$C$25*C27,"Underbilled: bill it",IF(M27&gt;'Start Here'!$C$25*C27,"Overbilled: watch cash","OK")))))))</f>
        <v/>
      </c>
      <c r="Q27" s="15">
        <f>IF(ISNUMBER(M27),IF(M27&lt;0,COUNTIF($M$5:$M$54,"&lt;"&amp;M27)+COUNTIF($M$5:M27,M27),""),"")</f>
        <v/>
      </c>
      <c r="R27" s="15">
        <f>IF(ISNUMBER(S27),COUNTIF($S$5:$S$54,"&gt;"&amp;S27)+COUNTIF($S$5:S27,S27),"")</f>
        <v/>
      </c>
      <c r="S27" s="15">
        <f>IF(ISNUMBER(M27),ABS(M27),"")</f>
        <v/>
      </c>
    </row>
    <row r="28">
      <c r="A28" s="18" t="n"/>
      <c r="B28" s="18" t="n"/>
      <c r="C28" s="19" t="n"/>
      <c r="D28" s="19" t="n"/>
      <c r="E28" s="19" t="n"/>
      <c r="F28" s="19" t="n"/>
      <c r="G28" s="20" t="n"/>
      <c r="H28" s="15">
        <f>IF(OR($A28="",NOT(ISNUMBER(C28)),NOT(ISNUMBER(D28))),"",C28-D28)</f>
        <v/>
      </c>
      <c r="I28" s="16">
        <f>IF(H28="","",IF(C28=0,"",H28/C28))</f>
        <v/>
      </c>
      <c r="J28" s="16">
        <f>IF($A28="","",IF(AND(ISNUMBER(D28),D28&gt;0,ISNUMBER(E28)),MIN(E28/D28,1),IF(ISNUMBER(G28),MIN(G28,1),"")))</f>
        <v/>
      </c>
      <c r="K28" s="17">
        <f>IF(J28="","",IF(AND(ISNUMBER(D28),D28&gt;0,ISNUMBER(E28)),"Cost","Your estimate"))</f>
        <v/>
      </c>
      <c r="L28" s="15">
        <f>IF(OR(J28="",NOT(ISNUMBER(C28))),"",J28*C28)</f>
        <v/>
      </c>
      <c r="M28" s="15">
        <f>IF(OR(L28="",NOT(ISNUMBER(F28))),"",F28-L28)</f>
        <v/>
      </c>
      <c r="N28" s="15">
        <f>IF(OR($A28="",NOT(AND(ISNUMBER(D28),D28&gt;0,ISNUMBER(E28)))),"",MAX(D28-E28,0))</f>
        <v/>
      </c>
      <c r="O28" s="15">
        <f>IF(OR($A28="",NOT(ISNUMBER(C28))),"",C28-IF(ISNUMBER(F28),F28,0))</f>
        <v/>
      </c>
      <c r="P28" s="17">
        <f>IF($A28="","",IF(NOT(ISNUMBER(C28)),"Enter contract amount",IF(J28="","Enter cost or your % complete",IF(NOT(ISNUMBER(F28)),"Enter billed to date",IF(AND(AND(ISNUMBER(D28),D28&gt;0,ISNUMBER(E28)),E28&gt;D28),"Over estimate: margin fade",IF(M28&lt;-'Start Here'!$C$25*C28,"Underbilled: bill it",IF(M28&gt;'Start Here'!$C$25*C28,"Overbilled: watch cash","OK")))))))</f>
        <v/>
      </c>
      <c r="Q28" s="15">
        <f>IF(ISNUMBER(M28),IF(M28&lt;0,COUNTIF($M$5:$M$54,"&lt;"&amp;M28)+COUNTIF($M$5:M28,M28),""),"")</f>
        <v/>
      </c>
      <c r="R28" s="15">
        <f>IF(ISNUMBER(S28),COUNTIF($S$5:$S$54,"&gt;"&amp;S28)+COUNTIF($S$5:S28,S28),"")</f>
        <v/>
      </c>
      <c r="S28" s="15">
        <f>IF(ISNUMBER(M28),ABS(M28),"")</f>
        <v/>
      </c>
    </row>
    <row r="29">
      <c r="A29" s="18" t="n"/>
      <c r="B29" s="18" t="n"/>
      <c r="C29" s="19" t="n"/>
      <c r="D29" s="19" t="n"/>
      <c r="E29" s="19" t="n"/>
      <c r="F29" s="19" t="n"/>
      <c r="G29" s="20" t="n"/>
      <c r="H29" s="15">
        <f>IF(OR($A29="",NOT(ISNUMBER(C29)),NOT(ISNUMBER(D29))),"",C29-D29)</f>
        <v/>
      </c>
      <c r="I29" s="16">
        <f>IF(H29="","",IF(C29=0,"",H29/C29))</f>
        <v/>
      </c>
      <c r="J29" s="16">
        <f>IF($A29="","",IF(AND(ISNUMBER(D29),D29&gt;0,ISNUMBER(E29)),MIN(E29/D29,1),IF(ISNUMBER(G29),MIN(G29,1),"")))</f>
        <v/>
      </c>
      <c r="K29" s="17">
        <f>IF(J29="","",IF(AND(ISNUMBER(D29),D29&gt;0,ISNUMBER(E29)),"Cost","Your estimate"))</f>
        <v/>
      </c>
      <c r="L29" s="15">
        <f>IF(OR(J29="",NOT(ISNUMBER(C29))),"",J29*C29)</f>
        <v/>
      </c>
      <c r="M29" s="15">
        <f>IF(OR(L29="",NOT(ISNUMBER(F29))),"",F29-L29)</f>
        <v/>
      </c>
      <c r="N29" s="15">
        <f>IF(OR($A29="",NOT(AND(ISNUMBER(D29),D29&gt;0,ISNUMBER(E29)))),"",MAX(D29-E29,0))</f>
        <v/>
      </c>
      <c r="O29" s="15">
        <f>IF(OR($A29="",NOT(ISNUMBER(C29))),"",C29-IF(ISNUMBER(F29),F29,0))</f>
        <v/>
      </c>
      <c r="P29" s="17">
        <f>IF($A29="","",IF(NOT(ISNUMBER(C29)),"Enter contract amount",IF(J29="","Enter cost or your % complete",IF(NOT(ISNUMBER(F29)),"Enter billed to date",IF(AND(AND(ISNUMBER(D29),D29&gt;0,ISNUMBER(E29)),E29&gt;D29),"Over estimate: margin fade",IF(M29&lt;-'Start Here'!$C$25*C29,"Underbilled: bill it",IF(M29&gt;'Start Here'!$C$25*C29,"Overbilled: watch cash","OK")))))))</f>
        <v/>
      </c>
      <c r="Q29" s="15">
        <f>IF(ISNUMBER(M29),IF(M29&lt;0,COUNTIF($M$5:$M$54,"&lt;"&amp;M29)+COUNTIF($M$5:M29,M29),""),"")</f>
        <v/>
      </c>
      <c r="R29" s="15">
        <f>IF(ISNUMBER(S29),COUNTIF($S$5:$S$54,"&gt;"&amp;S29)+COUNTIF($S$5:S29,S29),"")</f>
        <v/>
      </c>
      <c r="S29" s="15">
        <f>IF(ISNUMBER(M29),ABS(M29),"")</f>
        <v/>
      </c>
    </row>
    <row r="30">
      <c r="A30" s="18" t="n"/>
      <c r="B30" s="18" t="n"/>
      <c r="C30" s="19" t="n"/>
      <c r="D30" s="19" t="n"/>
      <c r="E30" s="19" t="n"/>
      <c r="F30" s="19" t="n"/>
      <c r="G30" s="20" t="n"/>
      <c r="H30" s="15">
        <f>IF(OR($A30="",NOT(ISNUMBER(C30)),NOT(ISNUMBER(D30))),"",C30-D30)</f>
        <v/>
      </c>
      <c r="I30" s="16">
        <f>IF(H30="","",IF(C30=0,"",H30/C30))</f>
        <v/>
      </c>
      <c r="J30" s="16">
        <f>IF($A30="","",IF(AND(ISNUMBER(D30),D30&gt;0,ISNUMBER(E30)),MIN(E30/D30,1),IF(ISNUMBER(G30),MIN(G30,1),"")))</f>
        <v/>
      </c>
      <c r="K30" s="17">
        <f>IF(J30="","",IF(AND(ISNUMBER(D30),D30&gt;0,ISNUMBER(E30)),"Cost","Your estimate"))</f>
        <v/>
      </c>
      <c r="L30" s="15">
        <f>IF(OR(J30="",NOT(ISNUMBER(C30))),"",J30*C30)</f>
        <v/>
      </c>
      <c r="M30" s="15">
        <f>IF(OR(L30="",NOT(ISNUMBER(F30))),"",F30-L30)</f>
        <v/>
      </c>
      <c r="N30" s="15">
        <f>IF(OR($A30="",NOT(AND(ISNUMBER(D30),D30&gt;0,ISNUMBER(E30)))),"",MAX(D30-E30,0))</f>
        <v/>
      </c>
      <c r="O30" s="15">
        <f>IF(OR($A30="",NOT(ISNUMBER(C30))),"",C30-IF(ISNUMBER(F30),F30,0))</f>
        <v/>
      </c>
      <c r="P30" s="17">
        <f>IF($A30="","",IF(NOT(ISNUMBER(C30)),"Enter contract amount",IF(J30="","Enter cost or your % complete",IF(NOT(ISNUMBER(F30)),"Enter billed to date",IF(AND(AND(ISNUMBER(D30),D30&gt;0,ISNUMBER(E30)),E30&gt;D30),"Over estimate: margin fade",IF(M30&lt;-'Start Here'!$C$25*C30,"Underbilled: bill it",IF(M30&gt;'Start Here'!$C$25*C30,"Overbilled: watch cash","OK")))))))</f>
        <v/>
      </c>
      <c r="Q30" s="15">
        <f>IF(ISNUMBER(M30),IF(M30&lt;0,COUNTIF($M$5:$M$54,"&lt;"&amp;M30)+COUNTIF($M$5:M30,M30),""),"")</f>
        <v/>
      </c>
      <c r="R30" s="15">
        <f>IF(ISNUMBER(S30),COUNTIF($S$5:$S$54,"&gt;"&amp;S30)+COUNTIF($S$5:S30,S30),"")</f>
        <v/>
      </c>
      <c r="S30" s="15">
        <f>IF(ISNUMBER(M30),ABS(M30),"")</f>
        <v/>
      </c>
    </row>
    <row r="31">
      <c r="A31" s="18" t="n"/>
      <c r="B31" s="18" t="n"/>
      <c r="C31" s="19" t="n"/>
      <c r="D31" s="19" t="n"/>
      <c r="E31" s="19" t="n"/>
      <c r="F31" s="19" t="n"/>
      <c r="G31" s="20" t="n"/>
      <c r="H31" s="15">
        <f>IF(OR($A31="",NOT(ISNUMBER(C31)),NOT(ISNUMBER(D31))),"",C31-D31)</f>
        <v/>
      </c>
      <c r="I31" s="16">
        <f>IF(H31="","",IF(C31=0,"",H31/C31))</f>
        <v/>
      </c>
      <c r="J31" s="16">
        <f>IF($A31="","",IF(AND(ISNUMBER(D31),D31&gt;0,ISNUMBER(E31)),MIN(E31/D31,1),IF(ISNUMBER(G31),MIN(G31,1),"")))</f>
        <v/>
      </c>
      <c r="K31" s="17">
        <f>IF(J31="","",IF(AND(ISNUMBER(D31),D31&gt;0,ISNUMBER(E31)),"Cost","Your estimate"))</f>
        <v/>
      </c>
      <c r="L31" s="15">
        <f>IF(OR(J31="",NOT(ISNUMBER(C31))),"",J31*C31)</f>
        <v/>
      </c>
      <c r="M31" s="15">
        <f>IF(OR(L31="",NOT(ISNUMBER(F31))),"",F31-L31)</f>
        <v/>
      </c>
      <c r="N31" s="15">
        <f>IF(OR($A31="",NOT(AND(ISNUMBER(D31),D31&gt;0,ISNUMBER(E31)))),"",MAX(D31-E31,0))</f>
        <v/>
      </c>
      <c r="O31" s="15">
        <f>IF(OR($A31="",NOT(ISNUMBER(C31))),"",C31-IF(ISNUMBER(F31),F31,0))</f>
        <v/>
      </c>
      <c r="P31" s="17">
        <f>IF($A31="","",IF(NOT(ISNUMBER(C31)),"Enter contract amount",IF(J31="","Enter cost or your % complete",IF(NOT(ISNUMBER(F31)),"Enter billed to date",IF(AND(AND(ISNUMBER(D31),D31&gt;0,ISNUMBER(E31)),E31&gt;D31),"Over estimate: margin fade",IF(M31&lt;-'Start Here'!$C$25*C31,"Underbilled: bill it",IF(M31&gt;'Start Here'!$C$25*C31,"Overbilled: watch cash","OK")))))))</f>
        <v/>
      </c>
      <c r="Q31" s="15">
        <f>IF(ISNUMBER(M31),IF(M31&lt;0,COUNTIF($M$5:$M$54,"&lt;"&amp;M31)+COUNTIF($M$5:M31,M31),""),"")</f>
        <v/>
      </c>
      <c r="R31" s="15">
        <f>IF(ISNUMBER(S31),COUNTIF($S$5:$S$54,"&gt;"&amp;S31)+COUNTIF($S$5:S31,S31),"")</f>
        <v/>
      </c>
      <c r="S31" s="15">
        <f>IF(ISNUMBER(M31),ABS(M31),"")</f>
        <v/>
      </c>
    </row>
    <row r="32">
      <c r="A32" s="18" t="n"/>
      <c r="B32" s="18" t="n"/>
      <c r="C32" s="19" t="n"/>
      <c r="D32" s="19" t="n"/>
      <c r="E32" s="19" t="n"/>
      <c r="F32" s="19" t="n"/>
      <c r="G32" s="20" t="n"/>
      <c r="H32" s="15">
        <f>IF(OR($A32="",NOT(ISNUMBER(C32)),NOT(ISNUMBER(D32))),"",C32-D32)</f>
        <v/>
      </c>
      <c r="I32" s="16">
        <f>IF(H32="","",IF(C32=0,"",H32/C32))</f>
        <v/>
      </c>
      <c r="J32" s="16">
        <f>IF($A32="","",IF(AND(ISNUMBER(D32),D32&gt;0,ISNUMBER(E32)),MIN(E32/D32,1),IF(ISNUMBER(G32),MIN(G32,1),"")))</f>
        <v/>
      </c>
      <c r="K32" s="17">
        <f>IF(J32="","",IF(AND(ISNUMBER(D32),D32&gt;0,ISNUMBER(E32)),"Cost","Your estimate"))</f>
        <v/>
      </c>
      <c r="L32" s="15">
        <f>IF(OR(J32="",NOT(ISNUMBER(C32))),"",J32*C32)</f>
        <v/>
      </c>
      <c r="M32" s="15">
        <f>IF(OR(L32="",NOT(ISNUMBER(F32))),"",F32-L32)</f>
        <v/>
      </c>
      <c r="N32" s="15">
        <f>IF(OR($A32="",NOT(AND(ISNUMBER(D32),D32&gt;0,ISNUMBER(E32)))),"",MAX(D32-E32,0))</f>
        <v/>
      </c>
      <c r="O32" s="15">
        <f>IF(OR($A32="",NOT(ISNUMBER(C32))),"",C32-IF(ISNUMBER(F32),F32,0))</f>
        <v/>
      </c>
      <c r="P32" s="17">
        <f>IF($A32="","",IF(NOT(ISNUMBER(C32)),"Enter contract amount",IF(J32="","Enter cost or your % complete",IF(NOT(ISNUMBER(F32)),"Enter billed to date",IF(AND(AND(ISNUMBER(D32),D32&gt;0,ISNUMBER(E32)),E32&gt;D32),"Over estimate: margin fade",IF(M32&lt;-'Start Here'!$C$25*C32,"Underbilled: bill it",IF(M32&gt;'Start Here'!$C$25*C32,"Overbilled: watch cash","OK")))))))</f>
        <v/>
      </c>
      <c r="Q32" s="15">
        <f>IF(ISNUMBER(M32),IF(M32&lt;0,COUNTIF($M$5:$M$54,"&lt;"&amp;M32)+COUNTIF($M$5:M32,M32),""),"")</f>
        <v/>
      </c>
      <c r="R32" s="15">
        <f>IF(ISNUMBER(S32),COUNTIF($S$5:$S$54,"&gt;"&amp;S32)+COUNTIF($S$5:S32,S32),"")</f>
        <v/>
      </c>
      <c r="S32" s="15">
        <f>IF(ISNUMBER(M32),ABS(M32),"")</f>
        <v/>
      </c>
    </row>
    <row r="33">
      <c r="A33" s="18" t="n"/>
      <c r="B33" s="18" t="n"/>
      <c r="C33" s="19" t="n"/>
      <c r="D33" s="19" t="n"/>
      <c r="E33" s="19" t="n"/>
      <c r="F33" s="19" t="n"/>
      <c r="G33" s="20" t="n"/>
      <c r="H33" s="15">
        <f>IF(OR($A33="",NOT(ISNUMBER(C33)),NOT(ISNUMBER(D33))),"",C33-D33)</f>
        <v/>
      </c>
      <c r="I33" s="16">
        <f>IF(H33="","",IF(C33=0,"",H33/C33))</f>
        <v/>
      </c>
      <c r="J33" s="16">
        <f>IF($A33="","",IF(AND(ISNUMBER(D33),D33&gt;0,ISNUMBER(E33)),MIN(E33/D33,1),IF(ISNUMBER(G33),MIN(G33,1),"")))</f>
        <v/>
      </c>
      <c r="K33" s="17">
        <f>IF(J33="","",IF(AND(ISNUMBER(D33),D33&gt;0,ISNUMBER(E33)),"Cost","Your estimate"))</f>
        <v/>
      </c>
      <c r="L33" s="15">
        <f>IF(OR(J33="",NOT(ISNUMBER(C33))),"",J33*C33)</f>
        <v/>
      </c>
      <c r="M33" s="15">
        <f>IF(OR(L33="",NOT(ISNUMBER(F33))),"",F33-L33)</f>
        <v/>
      </c>
      <c r="N33" s="15">
        <f>IF(OR($A33="",NOT(AND(ISNUMBER(D33),D33&gt;0,ISNUMBER(E33)))),"",MAX(D33-E33,0))</f>
        <v/>
      </c>
      <c r="O33" s="15">
        <f>IF(OR($A33="",NOT(ISNUMBER(C33))),"",C33-IF(ISNUMBER(F33),F33,0))</f>
        <v/>
      </c>
      <c r="P33" s="17">
        <f>IF($A33="","",IF(NOT(ISNUMBER(C33)),"Enter contract amount",IF(J33="","Enter cost or your % complete",IF(NOT(ISNUMBER(F33)),"Enter billed to date",IF(AND(AND(ISNUMBER(D33),D33&gt;0,ISNUMBER(E33)),E33&gt;D33),"Over estimate: margin fade",IF(M33&lt;-'Start Here'!$C$25*C33,"Underbilled: bill it",IF(M33&gt;'Start Here'!$C$25*C33,"Overbilled: watch cash","OK")))))))</f>
        <v/>
      </c>
      <c r="Q33" s="15">
        <f>IF(ISNUMBER(M33),IF(M33&lt;0,COUNTIF($M$5:$M$54,"&lt;"&amp;M33)+COUNTIF($M$5:M33,M33),""),"")</f>
        <v/>
      </c>
      <c r="R33" s="15">
        <f>IF(ISNUMBER(S33),COUNTIF($S$5:$S$54,"&gt;"&amp;S33)+COUNTIF($S$5:S33,S33),"")</f>
        <v/>
      </c>
      <c r="S33" s="15">
        <f>IF(ISNUMBER(M33),ABS(M33),"")</f>
        <v/>
      </c>
    </row>
    <row r="34">
      <c r="A34" s="18" t="n"/>
      <c r="B34" s="18" t="n"/>
      <c r="C34" s="19" t="n"/>
      <c r="D34" s="19" t="n"/>
      <c r="E34" s="19" t="n"/>
      <c r="F34" s="19" t="n"/>
      <c r="G34" s="20" t="n"/>
      <c r="H34" s="15">
        <f>IF(OR($A34="",NOT(ISNUMBER(C34)),NOT(ISNUMBER(D34))),"",C34-D34)</f>
        <v/>
      </c>
      <c r="I34" s="16">
        <f>IF(H34="","",IF(C34=0,"",H34/C34))</f>
        <v/>
      </c>
      <c r="J34" s="16">
        <f>IF($A34="","",IF(AND(ISNUMBER(D34),D34&gt;0,ISNUMBER(E34)),MIN(E34/D34,1),IF(ISNUMBER(G34),MIN(G34,1),"")))</f>
        <v/>
      </c>
      <c r="K34" s="17">
        <f>IF(J34="","",IF(AND(ISNUMBER(D34),D34&gt;0,ISNUMBER(E34)),"Cost","Your estimate"))</f>
        <v/>
      </c>
      <c r="L34" s="15">
        <f>IF(OR(J34="",NOT(ISNUMBER(C34))),"",J34*C34)</f>
        <v/>
      </c>
      <c r="M34" s="15">
        <f>IF(OR(L34="",NOT(ISNUMBER(F34))),"",F34-L34)</f>
        <v/>
      </c>
      <c r="N34" s="15">
        <f>IF(OR($A34="",NOT(AND(ISNUMBER(D34),D34&gt;0,ISNUMBER(E34)))),"",MAX(D34-E34,0))</f>
        <v/>
      </c>
      <c r="O34" s="15">
        <f>IF(OR($A34="",NOT(ISNUMBER(C34))),"",C34-IF(ISNUMBER(F34),F34,0))</f>
        <v/>
      </c>
      <c r="P34" s="17">
        <f>IF($A34="","",IF(NOT(ISNUMBER(C34)),"Enter contract amount",IF(J34="","Enter cost or your % complete",IF(NOT(ISNUMBER(F34)),"Enter billed to date",IF(AND(AND(ISNUMBER(D34),D34&gt;0,ISNUMBER(E34)),E34&gt;D34),"Over estimate: margin fade",IF(M34&lt;-'Start Here'!$C$25*C34,"Underbilled: bill it",IF(M34&gt;'Start Here'!$C$25*C34,"Overbilled: watch cash","OK")))))))</f>
        <v/>
      </c>
      <c r="Q34" s="15">
        <f>IF(ISNUMBER(M34),IF(M34&lt;0,COUNTIF($M$5:$M$54,"&lt;"&amp;M34)+COUNTIF($M$5:M34,M34),""),"")</f>
        <v/>
      </c>
      <c r="R34" s="15">
        <f>IF(ISNUMBER(S34),COUNTIF($S$5:$S$54,"&gt;"&amp;S34)+COUNTIF($S$5:S34,S34),"")</f>
        <v/>
      </c>
      <c r="S34" s="15">
        <f>IF(ISNUMBER(M34),ABS(M34),"")</f>
        <v/>
      </c>
    </row>
    <row r="35">
      <c r="A35" s="18" t="n"/>
      <c r="B35" s="18" t="n"/>
      <c r="C35" s="19" t="n"/>
      <c r="D35" s="19" t="n"/>
      <c r="E35" s="19" t="n"/>
      <c r="F35" s="19" t="n"/>
      <c r="G35" s="20" t="n"/>
      <c r="H35" s="15">
        <f>IF(OR($A35="",NOT(ISNUMBER(C35)),NOT(ISNUMBER(D35))),"",C35-D35)</f>
        <v/>
      </c>
      <c r="I35" s="16">
        <f>IF(H35="","",IF(C35=0,"",H35/C35))</f>
        <v/>
      </c>
      <c r="J35" s="16">
        <f>IF($A35="","",IF(AND(ISNUMBER(D35),D35&gt;0,ISNUMBER(E35)),MIN(E35/D35,1),IF(ISNUMBER(G35),MIN(G35,1),"")))</f>
        <v/>
      </c>
      <c r="K35" s="17">
        <f>IF(J35="","",IF(AND(ISNUMBER(D35),D35&gt;0,ISNUMBER(E35)),"Cost","Your estimate"))</f>
        <v/>
      </c>
      <c r="L35" s="15">
        <f>IF(OR(J35="",NOT(ISNUMBER(C35))),"",J35*C35)</f>
        <v/>
      </c>
      <c r="M35" s="15">
        <f>IF(OR(L35="",NOT(ISNUMBER(F35))),"",F35-L35)</f>
        <v/>
      </c>
      <c r="N35" s="15">
        <f>IF(OR($A35="",NOT(AND(ISNUMBER(D35),D35&gt;0,ISNUMBER(E35)))),"",MAX(D35-E35,0))</f>
        <v/>
      </c>
      <c r="O35" s="15">
        <f>IF(OR($A35="",NOT(ISNUMBER(C35))),"",C35-IF(ISNUMBER(F35),F35,0))</f>
        <v/>
      </c>
      <c r="P35" s="17">
        <f>IF($A35="","",IF(NOT(ISNUMBER(C35)),"Enter contract amount",IF(J35="","Enter cost or your % complete",IF(NOT(ISNUMBER(F35)),"Enter billed to date",IF(AND(AND(ISNUMBER(D35),D35&gt;0,ISNUMBER(E35)),E35&gt;D35),"Over estimate: margin fade",IF(M35&lt;-'Start Here'!$C$25*C35,"Underbilled: bill it",IF(M35&gt;'Start Here'!$C$25*C35,"Overbilled: watch cash","OK")))))))</f>
        <v/>
      </c>
      <c r="Q35" s="15">
        <f>IF(ISNUMBER(M35),IF(M35&lt;0,COUNTIF($M$5:$M$54,"&lt;"&amp;M35)+COUNTIF($M$5:M35,M35),""),"")</f>
        <v/>
      </c>
      <c r="R35" s="15">
        <f>IF(ISNUMBER(S35),COUNTIF($S$5:$S$54,"&gt;"&amp;S35)+COUNTIF($S$5:S35,S35),"")</f>
        <v/>
      </c>
      <c r="S35" s="15">
        <f>IF(ISNUMBER(M35),ABS(M35),"")</f>
        <v/>
      </c>
    </row>
    <row r="36">
      <c r="A36" s="18" t="n"/>
      <c r="B36" s="18" t="n"/>
      <c r="C36" s="19" t="n"/>
      <c r="D36" s="19" t="n"/>
      <c r="E36" s="19" t="n"/>
      <c r="F36" s="19" t="n"/>
      <c r="G36" s="20" t="n"/>
      <c r="H36" s="15">
        <f>IF(OR($A36="",NOT(ISNUMBER(C36)),NOT(ISNUMBER(D36))),"",C36-D36)</f>
        <v/>
      </c>
      <c r="I36" s="16">
        <f>IF(H36="","",IF(C36=0,"",H36/C36))</f>
        <v/>
      </c>
      <c r="J36" s="16">
        <f>IF($A36="","",IF(AND(ISNUMBER(D36),D36&gt;0,ISNUMBER(E36)),MIN(E36/D36,1),IF(ISNUMBER(G36),MIN(G36,1),"")))</f>
        <v/>
      </c>
      <c r="K36" s="17">
        <f>IF(J36="","",IF(AND(ISNUMBER(D36),D36&gt;0,ISNUMBER(E36)),"Cost","Your estimate"))</f>
        <v/>
      </c>
      <c r="L36" s="15">
        <f>IF(OR(J36="",NOT(ISNUMBER(C36))),"",J36*C36)</f>
        <v/>
      </c>
      <c r="M36" s="15">
        <f>IF(OR(L36="",NOT(ISNUMBER(F36))),"",F36-L36)</f>
        <v/>
      </c>
      <c r="N36" s="15">
        <f>IF(OR($A36="",NOT(AND(ISNUMBER(D36),D36&gt;0,ISNUMBER(E36)))),"",MAX(D36-E36,0))</f>
        <v/>
      </c>
      <c r="O36" s="15">
        <f>IF(OR($A36="",NOT(ISNUMBER(C36))),"",C36-IF(ISNUMBER(F36),F36,0))</f>
        <v/>
      </c>
      <c r="P36" s="17">
        <f>IF($A36="","",IF(NOT(ISNUMBER(C36)),"Enter contract amount",IF(J36="","Enter cost or your % complete",IF(NOT(ISNUMBER(F36)),"Enter billed to date",IF(AND(AND(ISNUMBER(D36),D36&gt;0,ISNUMBER(E36)),E36&gt;D36),"Over estimate: margin fade",IF(M36&lt;-'Start Here'!$C$25*C36,"Underbilled: bill it",IF(M36&gt;'Start Here'!$C$25*C36,"Overbilled: watch cash","OK")))))))</f>
        <v/>
      </c>
      <c r="Q36" s="15">
        <f>IF(ISNUMBER(M36),IF(M36&lt;0,COUNTIF($M$5:$M$54,"&lt;"&amp;M36)+COUNTIF($M$5:M36,M36),""),"")</f>
        <v/>
      </c>
      <c r="R36" s="15">
        <f>IF(ISNUMBER(S36),COUNTIF($S$5:$S$54,"&gt;"&amp;S36)+COUNTIF($S$5:S36,S36),"")</f>
        <v/>
      </c>
      <c r="S36" s="15">
        <f>IF(ISNUMBER(M36),ABS(M36),"")</f>
        <v/>
      </c>
    </row>
    <row r="37">
      <c r="A37" s="18" t="n"/>
      <c r="B37" s="18" t="n"/>
      <c r="C37" s="19" t="n"/>
      <c r="D37" s="19" t="n"/>
      <c r="E37" s="19" t="n"/>
      <c r="F37" s="19" t="n"/>
      <c r="G37" s="20" t="n"/>
      <c r="H37" s="15">
        <f>IF(OR($A37="",NOT(ISNUMBER(C37)),NOT(ISNUMBER(D37))),"",C37-D37)</f>
        <v/>
      </c>
      <c r="I37" s="16">
        <f>IF(H37="","",IF(C37=0,"",H37/C37))</f>
        <v/>
      </c>
      <c r="J37" s="16">
        <f>IF($A37="","",IF(AND(ISNUMBER(D37),D37&gt;0,ISNUMBER(E37)),MIN(E37/D37,1),IF(ISNUMBER(G37),MIN(G37,1),"")))</f>
        <v/>
      </c>
      <c r="K37" s="17">
        <f>IF(J37="","",IF(AND(ISNUMBER(D37),D37&gt;0,ISNUMBER(E37)),"Cost","Your estimate"))</f>
        <v/>
      </c>
      <c r="L37" s="15">
        <f>IF(OR(J37="",NOT(ISNUMBER(C37))),"",J37*C37)</f>
        <v/>
      </c>
      <c r="M37" s="15">
        <f>IF(OR(L37="",NOT(ISNUMBER(F37))),"",F37-L37)</f>
        <v/>
      </c>
      <c r="N37" s="15">
        <f>IF(OR($A37="",NOT(AND(ISNUMBER(D37),D37&gt;0,ISNUMBER(E37)))),"",MAX(D37-E37,0))</f>
        <v/>
      </c>
      <c r="O37" s="15">
        <f>IF(OR($A37="",NOT(ISNUMBER(C37))),"",C37-IF(ISNUMBER(F37),F37,0))</f>
        <v/>
      </c>
      <c r="P37" s="17">
        <f>IF($A37="","",IF(NOT(ISNUMBER(C37)),"Enter contract amount",IF(J37="","Enter cost or your % complete",IF(NOT(ISNUMBER(F37)),"Enter billed to date",IF(AND(AND(ISNUMBER(D37),D37&gt;0,ISNUMBER(E37)),E37&gt;D37),"Over estimate: margin fade",IF(M37&lt;-'Start Here'!$C$25*C37,"Underbilled: bill it",IF(M37&gt;'Start Here'!$C$25*C37,"Overbilled: watch cash","OK")))))))</f>
        <v/>
      </c>
      <c r="Q37" s="15">
        <f>IF(ISNUMBER(M37),IF(M37&lt;0,COUNTIF($M$5:$M$54,"&lt;"&amp;M37)+COUNTIF($M$5:M37,M37),""),"")</f>
        <v/>
      </c>
      <c r="R37" s="15">
        <f>IF(ISNUMBER(S37),COUNTIF($S$5:$S$54,"&gt;"&amp;S37)+COUNTIF($S$5:S37,S37),"")</f>
        <v/>
      </c>
      <c r="S37" s="15">
        <f>IF(ISNUMBER(M37),ABS(M37),"")</f>
        <v/>
      </c>
    </row>
    <row r="38">
      <c r="A38" s="18" t="n"/>
      <c r="B38" s="18" t="n"/>
      <c r="C38" s="19" t="n"/>
      <c r="D38" s="19" t="n"/>
      <c r="E38" s="19" t="n"/>
      <c r="F38" s="19" t="n"/>
      <c r="G38" s="20" t="n"/>
      <c r="H38" s="15">
        <f>IF(OR($A38="",NOT(ISNUMBER(C38)),NOT(ISNUMBER(D38))),"",C38-D38)</f>
        <v/>
      </c>
      <c r="I38" s="16">
        <f>IF(H38="","",IF(C38=0,"",H38/C38))</f>
        <v/>
      </c>
      <c r="J38" s="16">
        <f>IF($A38="","",IF(AND(ISNUMBER(D38),D38&gt;0,ISNUMBER(E38)),MIN(E38/D38,1),IF(ISNUMBER(G38),MIN(G38,1),"")))</f>
        <v/>
      </c>
      <c r="K38" s="17">
        <f>IF(J38="","",IF(AND(ISNUMBER(D38),D38&gt;0,ISNUMBER(E38)),"Cost","Your estimate"))</f>
        <v/>
      </c>
      <c r="L38" s="15">
        <f>IF(OR(J38="",NOT(ISNUMBER(C38))),"",J38*C38)</f>
        <v/>
      </c>
      <c r="M38" s="15">
        <f>IF(OR(L38="",NOT(ISNUMBER(F38))),"",F38-L38)</f>
        <v/>
      </c>
      <c r="N38" s="15">
        <f>IF(OR($A38="",NOT(AND(ISNUMBER(D38),D38&gt;0,ISNUMBER(E38)))),"",MAX(D38-E38,0))</f>
        <v/>
      </c>
      <c r="O38" s="15">
        <f>IF(OR($A38="",NOT(ISNUMBER(C38))),"",C38-IF(ISNUMBER(F38),F38,0))</f>
        <v/>
      </c>
      <c r="P38" s="17">
        <f>IF($A38="","",IF(NOT(ISNUMBER(C38)),"Enter contract amount",IF(J38="","Enter cost or your % complete",IF(NOT(ISNUMBER(F38)),"Enter billed to date",IF(AND(AND(ISNUMBER(D38),D38&gt;0,ISNUMBER(E38)),E38&gt;D38),"Over estimate: margin fade",IF(M38&lt;-'Start Here'!$C$25*C38,"Underbilled: bill it",IF(M38&gt;'Start Here'!$C$25*C38,"Overbilled: watch cash","OK")))))))</f>
        <v/>
      </c>
      <c r="Q38" s="15">
        <f>IF(ISNUMBER(M38),IF(M38&lt;0,COUNTIF($M$5:$M$54,"&lt;"&amp;M38)+COUNTIF($M$5:M38,M38),""),"")</f>
        <v/>
      </c>
      <c r="R38" s="15">
        <f>IF(ISNUMBER(S38),COUNTIF($S$5:$S$54,"&gt;"&amp;S38)+COUNTIF($S$5:S38,S38),"")</f>
        <v/>
      </c>
      <c r="S38" s="15">
        <f>IF(ISNUMBER(M38),ABS(M38),"")</f>
        <v/>
      </c>
    </row>
    <row r="39">
      <c r="A39" s="18" t="n"/>
      <c r="B39" s="18" t="n"/>
      <c r="C39" s="19" t="n"/>
      <c r="D39" s="19" t="n"/>
      <c r="E39" s="19" t="n"/>
      <c r="F39" s="19" t="n"/>
      <c r="G39" s="20" t="n"/>
      <c r="H39" s="15">
        <f>IF(OR($A39="",NOT(ISNUMBER(C39)),NOT(ISNUMBER(D39))),"",C39-D39)</f>
        <v/>
      </c>
      <c r="I39" s="16">
        <f>IF(H39="","",IF(C39=0,"",H39/C39))</f>
        <v/>
      </c>
      <c r="J39" s="16">
        <f>IF($A39="","",IF(AND(ISNUMBER(D39),D39&gt;0,ISNUMBER(E39)),MIN(E39/D39,1),IF(ISNUMBER(G39),MIN(G39,1),"")))</f>
        <v/>
      </c>
      <c r="K39" s="17">
        <f>IF(J39="","",IF(AND(ISNUMBER(D39),D39&gt;0,ISNUMBER(E39)),"Cost","Your estimate"))</f>
        <v/>
      </c>
      <c r="L39" s="15">
        <f>IF(OR(J39="",NOT(ISNUMBER(C39))),"",J39*C39)</f>
        <v/>
      </c>
      <c r="M39" s="15">
        <f>IF(OR(L39="",NOT(ISNUMBER(F39))),"",F39-L39)</f>
        <v/>
      </c>
      <c r="N39" s="15">
        <f>IF(OR($A39="",NOT(AND(ISNUMBER(D39),D39&gt;0,ISNUMBER(E39)))),"",MAX(D39-E39,0))</f>
        <v/>
      </c>
      <c r="O39" s="15">
        <f>IF(OR($A39="",NOT(ISNUMBER(C39))),"",C39-IF(ISNUMBER(F39),F39,0))</f>
        <v/>
      </c>
      <c r="P39" s="17">
        <f>IF($A39="","",IF(NOT(ISNUMBER(C39)),"Enter contract amount",IF(J39="","Enter cost or your % complete",IF(NOT(ISNUMBER(F39)),"Enter billed to date",IF(AND(AND(ISNUMBER(D39),D39&gt;0,ISNUMBER(E39)),E39&gt;D39),"Over estimate: margin fade",IF(M39&lt;-'Start Here'!$C$25*C39,"Underbilled: bill it",IF(M39&gt;'Start Here'!$C$25*C39,"Overbilled: watch cash","OK")))))))</f>
        <v/>
      </c>
      <c r="Q39" s="15">
        <f>IF(ISNUMBER(M39),IF(M39&lt;0,COUNTIF($M$5:$M$54,"&lt;"&amp;M39)+COUNTIF($M$5:M39,M39),""),"")</f>
        <v/>
      </c>
      <c r="R39" s="15">
        <f>IF(ISNUMBER(S39),COUNTIF($S$5:$S$54,"&gt;"&amp;S39)+COUNTIF($S$5:S39,S39),"")</f>
        <v/>
      </c>
      <c r="S39" s="15">
        <f>IF(ISNUMBER(M39),ABS(M39),"")</f>
        <v/>
      </c>
    </row>
    <row r="40">
      <c r="A40" s="18" t="n"/>
      <c r="B40" s="18" t="n"/>
      <c r="C40" s="19" t="n"/>
      <c r="D40" s="19" t="n"/>
      <c r="E40" s="19" t="n"/>
      <c r="F40" s="19" t="n"/>
      <c r="G40" s="20" t="n"/>
      <c r="H40" s="15">
        <f>IF(OR($A40="",NOT(ISNUMBER(C40)),NOT(ISNUMBER(D40))),"",C40-D40)</f>
        <v/>
      </c>
      <c r="I40" s="16">
        <f>IF(H40="","",IF(C40=0,"",H40/C40))</f>
        <v/>
      </c>
      <c r="J40" s="16">
        <f>IF($A40="","",IF(AND(ISNUMBER(D40),D40&gt;0,ISNUMBER(E40)),MIN(E40/D40,1),IF(ISNUMBER(G40),MIN(G40,1),"")))</f>
        <v/>
      </c>
      <c r="K40" s="17">
        <f>IF(J40="","",IF(AND(ISNUMBER(D40),D40&gt;0,ISNUMBER(E40)),"Cost","Your estimate"))</f>
        <v/>
      </c>
      <c r="L40" s="15">
        <f>IF(OR(J40="",NOT(ISNUMBER(C40))),"",J40*C40)</f>
        <v/>
      </c>
      <c r="M40" s="15">
        <f>IF(OR(L40="",NOT(ISNUMBER(F40))),"",F40-L40)</f>
        <v/>
      </c>
      <c r="N40" s="15">
        <f>IF(OR($A40="",NOT(AND(ISNUMBER(D40),D40&gt;0,ISNUMBER(E40)))),"",MAX(D40-E40,0))</f>
        <v/>
      </c>
      <c r="O40" s="15">
        <f>IF(OR($A40="",NOT(ISNUMBER(C40))),"",C40-IF(ISNUMBER(F40),F40,0))</f>
        <v/>
      </c>
      <c r="P40" s="17">
        <f>IF($A40="","",IF(NOT(ISNUMBER(C40)),"Enter contract amount",IF(J40="","Enter cost or your % complete",IF(NOT(ISNUMBER(F40)),"Enter billed to date",IF(AND(AND(ISNUMBER(D40),D40&gt;0,ISNUMBER(E40)),E40&gt;D40),"Over estimate: margin fade",IF(M40&lt;-'Start Here'!$C$25*C40,"Underbilled: bill it",IF(M40&gt;'Start Here'!$C$25*C40,"Overbilled: watch cash","OK")))))))</f>
        <v/>
      </c>
      <c r="Q40" s="15">
        <f>IF(ISNUMBER(M40),IF(M40&lt;0,COUNTIF($M$5:$M$54,"&lt;"&amp;M40)+COUNTIF($M$5:M40,M40),""),"")</f>
        <v/>
      </c>
      <c r="R40" s="15">
        <f>IF(ISNUMBER(S40),COUNTIF($S$5:$S$54,"&gt;"&amp;S40)+COUNTIF($S$5:S40,S40),"")</f>
        <v/>
      </c>
      <c r="S40" s="15">
        <f>IF(ISNUMBER(M40),ABS(M40),"")</f>
        <v/>
      </c>
    </row>
    <row r="41">
      <c r="A41" s="18" t="n"/>
      <c r="B41" s="18" t="n"/>
      <c r="C41" s="19" t="n"/>
      <c r="D41" s="19" t="n"/>
      <c r="E41" s="19" t="n"/>
      <c r="F41" s="19" t="n"/>
      <c r="G41" s="20" t="n"/>
      <c r="H41" s="15">
        <f>IF(OR($A41="",NOT(ISNUMBER(C41)),NOT(ISNUMBER(D41))),"",C41-D41)</f>
        <v/>
      </c>
      <c r="I41" s="16">
        <f>IF(H41="","",IF(C41=0,"",H41/C41))</f>
        <v/>
      </c>
      <c r="J41" s="16">
        <f>IF($A41="","",IF(AND(ISNUMBER(D41),D41&gt;0,ISNUMBER(E41)),MIN(E41/D41,1),IF(ISNUMBER(G41),MIN(G41,1),"")))</f>
        <v/>
      </c>
      <c r="K41" s="17">
        <f>IF(J41="","",IF(AND(ISNUMBER(D41),D41&gt;0,ISNUMBER(E41)),"Cost","Your estimate"))</f>
        <v/>
      </c>
      <c r="L41" s="15">
        <f>IF(OR(J41="",NOT(ISNUMBER(C41))),"",J41*C41)</f>
        <v/>
      </c>
      <c r="M41" s="15">
        <f>IF(OR(L41="",NOT(ISNUMBER(F41))),"",F41-L41)</f>
        <v/>
      </c>
      <c r="N41" s="15">
        <f>IF(OR($A41="",NOT(AND(ISNUMBER(D41),D41&gt;0,ISNUMBER(E41)))),"",MAX(D41-E41,0))</f>
        <v/>
      </c>
      <c r="O41" s="15">
        <f>IF(OR($A41="",NOT(ISNUMBER(C41))),"",C41-IF(ISNUMBER(F41),F41,0))</f>
        <v/>
      </c>
      <c r="P41" s="17">
        <f>IF($A41="","",IF(NOT(ISNUMBER(C41)),"Enter contract amount",IF(J41="","Enter cost or your % complete",IF(NOT(ISNUMBER(F41)),"Enter billed to date",IF(AND(AND(ISNUMBER(D41),D41&gt;0,ISNUMBER(E41)),E41&gt;D41),"Over estimate: margin fade",IF(M41&lt;-'Start Here'!$C$25*C41,"Underbilled: bill it",IF(M41&gt;'Start Here'!$C$25*C41,"Overbilled: watch cash","OK")))))))</f>
        <v/>
      </c>
      <c r="Q41" s="15">
        <f>IF(ISNUMBER(M41),IF(M41&lt;0,COUNTIF($M$5:$M$54,"&lt;"&amp;M41)+COUNTIF($M$5:M41,M41),""),"")</f>
        <v/>
      </c>
      <c r="R41" s="15">
        <f>IF(ISNUMBER(S41),COUNTIF($S$5:$S$54,"&gt;"&amp;S41)+COUNTIF($S$5:S41,S41),"")</f>
        <v/>
      </c>
      <c r="S41" s="15">
        <f>IF(ISNUMBER(M41),ABS(M41),"")</f>
        <v/>
      </c>
    </row>
    <row r="42">
      <c r="A42" s="18" t="n"/>
      <c r="B42" s="18" t="n"/>
      <c r="C42" s="19" t="n"/>
      <c r="D42" s="19" t="n"/>
      <c r="E42" s="19" t="n"/>
      <c r="F42" s="19" t="n"/>
      <c r="G42" s="20" t="n"/>
      <c r="H42" s="15">
        <f>IF(OR($A42="",NOT(ISNUMBER(C42)),NOT(ISNUMBER(D42))),"",C42-D42)</f>
        <v/>
      </c>
      <c r="I42" s="16">
        <f>IF(H42="","",IF(C42=0,"",H42/C42))</f>
        <v/>
      </c>
      <c r="J42" s="16">
        <f>IF($A42="","",IF(AND(ISNUMBER(D42),D42&gt;0,ISNUMBER(E42)),MIN(E42/D42,1),IF(ISNUMBER(G42),MIN(G42,1),"")))</f>
        <v/>
      </c>
      <c r="K42" s="17">
        <f>IF(J42="","",IF(AND(ISNUMBER(D42),D42&gt;0,ISNUMBER(E42)),"Cost","Your estimate"))</f>
        <v/>
      </c>
      <c r="L42" s="15">
        <f>IF(OR(J42="",NOT(ISNUMBER(C42))),"",J42*C42)</f>
        <v/>
      </c>
      <c r="M42" s="15">
        <f>IF(OR(L42="",NOT(ISNUMBER(F42))),"",F42-L42)</f>
        <v/>
      </c>
      <c r="N42" s="15">
        <f>IF(OR($A42="",NOT(AND(ISNUMBER(D42),D42&gt;0,ISNUMBER(E42)))),"",MAX(D42-E42,0))</f>
        <v/>
      </c>
      <c r="O42" s="15">
        <f>IF(OR($A42="",NOT(ISNUMBER(C42))),"",C42-IF(ISNUMBER(F42),F42,0))</f>
        <v/>
      </c>
      <c r="P42" s="17">
        <f>IF($A42="","",IF(NOT(ISNUMBER(C42)),"Enter contract amount",IF(J42="","Enter cost or your % complete",IF(NOT(ISNUMBER(F42)),"Enter billed to date",IF(AND(AND(ISNUMBER(D42),D42&gt;0,ISNUMBER(E42)),E42&gt;D42),"Over estimate: margin fade",IF(M42&lt;-'Start Here'!$C$25*C42,"Underbilled: bill it",IF(M42&gt;'Start Here'!$C$25*C42,"Overbilled: watch cash","OK")))))))</f>
        <v/>
      </c>
      <c r="Q42" s="15">
        <f>IF(ISNUMBER(M42),IF(M42&lt;0,COUNTIF($M$5:$M$54,"&lt;"&amp;M42)+COUNTIF($M$5:M42,M42),""),"")</f>
        <v/>
      </c>
      <c r="R42" s="15">
        <f>IF(ISNUMBER(S42),COUNTIF($S$5:$S$54,"&gt;"&amp;S42)+COUNTIF($S$5:S42,S42),"")</f>
        <v/>
      </c>
      <c r="S42" s="15">
        <f>IF(ISNUMBER(M42),ABS(M42),"")</f>
        <v/>
      </c>
    </row>
    <row r="43">
      <c r="A43" s="18" t="n"/>
      <c r="B43" s="18" t="n"/>
      <c r="C43" s="19" t="n"/>
      <c r="D43" s="19" t="n"/>
      <c r="E43" s="19" t="n"/>
      <c r="F43" s="19" t="n"/>
      <c r="G43" s="20" t="n"/>
      <c r="H43" s="15">
        <f>IF(OR($A43="",NOT(ISNUMBER(C43)),NOT(ISNUMBER(D43))),"",C43-D43)</f>
        <v/>
      </c>
      <c r="I43" s="16">
        <f>IF(H43="","",IF(C43=0,"",H43/C43))</f>
        <v/>
      </c>
      <c r="J43" s="16">
        <f>IF($A43="","",IF(AND(ISNUMBER(D43),D43&gt;0,ISNUMBER(E43)),MIN(E43/D43,1),IF(ISNUMBER(G43),MIN(G43,1),"")))</f>
        <v/>
      </c>
      <c r="K43" s="17">
        <f>IF(J43="","",IF(AND(ISNUMBER(D43),D43&gt;0,ISNUMBER(E43)),"Cost","Your estimate"))</f>
        <v/>
      </c>
      <c r="L43" s="15">
        <f>IF(OR(J43="",NOT(ISNUMBER(C43))),"",J43*C43)</f>
        <v/>
      </c>
      <c r="M43" s="15">
        <f>IF(OR(L43="",NOT(ISNUMBER(F43))),"",F43-L43)</f>
        <v/>
      </c>
      <c r="N43" s="15">
        <f>IF(OR($A43="",NOT(AND(ISNUMBER(D43),D43&gt;0,ISNUMBER(E43)))),"",MAX(D43-E43,0))</f>
        <v/>
      </c>
      <c r="O43" s="15">
        <f>IF(OR($A43="",NOT(ISNUMBER(C43))),"",C43-IF(ISNUMBER(F43),F43,0))</f>
        <v/>
      </c>
      <c r="P43" s="17">
        <f>IF($A43="","",IF(NOT(ISNUMBER(C43)),"Enter contract amount",IF(J43="","Enter cost or your % complete",IF(NOT(ISNUMBER(F43)),"Enter billed to date",IF(AND(AND(ISNUMBER(D43),D43&gt;0,ISNUMBER(E43)),E43&gt;D43),"Over estimate: margin fade",IF(M43&lt;-'Start Here'!$C$25*C43,"Underbilled: bill it",IF(M43&gt;'Start Here'!$C$25*C43,"Overbilled: watch cash","OK")))))))</f>
        <v/>
      </c>
      <c r="Q43" s="15">
        <f>IF(ISNUMBER(M43),IF(M43&lt;0,COUNTIF($M$5:$M$54,"&lt;"&amp;M43)+COUNTIF($M$5:M43,M43),""),"")</f>
        <v/>
      </c>
      <c r="R43" s="15">
        <f>IF(ISNUMBER(S43),COUNTIF($S$5:$S$54,"&gt;"&amp;S43)+COUNTIF($S$5:S43,S43),"")</f>
        <v/>
      </c>
      <c r="S43" s="15">
        <f>IF(ISNUMBER(M43),ABS(M43),"")</f>
        <v/>
      </c>
    </row>
    <row r="44">
      <c r="A44" s="18" t="n"/>
      <c r="B44" s="18" t="n"/>
      <c r="C44" s="19" t="n"/>
      <c r="D44" s="19" t="n"/>
      <c r="E44" s="19" t="n"/>
      <c r="F44" s="19" t="n"/>
      <c r="G44" s="20" t="n"/>
      <c r="H44" s="15">
        <f>IF(OR($A44="",NOT(ISNUMBER(C44)),NOT(ISNUMBER(D44))),"",C44-D44)</f>
        <v/>
      </c>
      <c r="I44" s="16">
        <f>IF(H44="","",IF(C44=0,"",H44/C44))</f>
        <v/>
      </c>
      <c r="J44" s="16">
        <f>IF($A44="","",IF(AND(ISNUMBER(D44),D44&gt;0,ISNUMBER(E44)),MIN(E44/D44,1),IF(ISNUMBER(G44),MIN(G44,1),"")))</f>
        <v/>
      </c>
      <c r="K44" s="17">
        <f>IF(J44="","",IF(AND(ISNUMBER(D44),D44&gt;0,ISNUMBER(E44)),"Cost","Your estimate"))</f>
        <v/>
      </c>
      <c r="L44" s="15">
        <f>IF(OR(J44="",NOT(ISNUMBER(C44))),"",J44*C44)</f>
        <v/>
      </c>
      <c r="M44" s="15">
        <f>IF(OR(L44="",NOT(ISNUMBER(F44))),"",F44-L44)</f>
        <v/>
      </c>
      <c r="N44" s="15">
        <f>IF(OR($A44="",NOT(AND(ISNUMBER(D44),D44&gt;0,ISNUMBER(E44)))),"",MAX(D44-E44,0))</f>
        <v/>
      </c>
      <c r="O44" s="15">
        <f>IF(OR($A44="",NOT(ISNUMBER(C44))),"",C44-IF(ISNUMBER(F44),F44,0))</f>
        <v/>
      </c>
      <c r="P44" s="17">
        <f>IF($A44="","",IF(NOT(ISNUMBER(C44)),"Enter contract amount",IF(J44="","Enter cost or your % complete",IF(NOT(ISNUMBER(F44)),"Enter billed to date",IF(AND(AND(ISNUMBER(D44),D44&gt;0,ISNUMBER(E44)),E44&gt;D44),"Over estimate: margin fade",IF(M44&lt;-'Start Here'!$C$25*C44,"Underbilled: bill it",IF(M44&gt;'Start Here'!$C$25*C44,"Overbilled: watch cash","OK")))))))</f>
        <v/>
      </c>
      <c r="Q44" s="15">
        <f>IF(ISNUMBER(M44),IF(M44&lt;0,COUNTIF($M$5:$M$54,"&lt;"&amp;M44)+COUNTIF($M$5:M44,M44),""),"")</f>
        <v/>
      </c>
      <c r="R44" s="15">
        <f>IF(ISNUMBER(S44),COUNTIF($S$5:$S$54,"&gt;"&amp;S44)+COUNTIF($S$5:S44,S44),"")</f>
        <v/>
      </c>
      <c r="S44" s="15">
        <f>IF(ISNUMBER(M44),ABS(M44),"")</f>
        <v/>
      </c>
    </row>
    <row r="45">
      <c r="A45" s="18" t="n"/>
      <c r="B45" s="18" t="n"/>
      <c r="C45" s="19" t="n"/>
      <c r="D45" s="19" t="n"/>
      <c r="E45" s="19" t="n"/>
      <c r="F45" s="19" t="n"/>
      <c r="G45" s="20" t="n"/>
      <c r="H45" s="15">
        <f>IF(OR($A45="",NOT(ISNUMBER(C45)),NOT(ISNUMBER(D45))),"",C45-D45)</f>
        <v/>
      </c>
      <c r="I45" s="16">
        <f>IF(H45="","",IF(C45=0,"",H45/C45))</f>
        <v/>
      </c>
      <c r="J45" s="16">
        <f>IF($A45="","",IF(AND(ISNUMBER(D45),D45&gt;0,ISNUMBER(E45)),MIN(E45/D45,1),IF(ISNUMBER(G45),MIN(G45,1),"")))</f>
        <v/>
      </c>
      <c r="K45" s="17">
        <f>IF(J45="","",IF(AND(ISNUMBER(D45),D45&gt;0,ISNUMBER(E45)),"Cost","Your estimate"))</f>
        <v/>
      </c>
      <c r="L45" s="15">
        <f>IF(OR(J45="",NOT(ISNUMBER(C45))),"",J45*C45)</f>
        <v/>
      </c>
      <c r="M45" s="15">
        <f>IF(OR(L45="",NOT(ISNUMBER(F45))),"",F45-L45)</f>
        <v/>
      </c>
      <c r="N45" s="15">
        <f>IF(OR($A45="",NOT(AND(ISNUMBER(D45),D45&gt;0,ISNUMBER(E45)))),"",MAX(D45-E45,0))</f>
        <v/>
      </c>
      <c r="O45" s="15">
        <f>IF(OR($A45="",NOT(ISNUMBER(C45))),"",C45-IF(ISNUMBER(F45),F45,0))</f>
        <v/>
      </c>
      <c r="P45" s="17">
        <f>IF($A45="","",IF(NOT(ISNUMBER(C45)),"Enter contract amount",IF(J45="","Enter cost or your % complete",IF(NOT(ISNUMBER(F45)),"Enter billed to date",IF(AND(AND(ISNUMBER(D45),D45&gt;0,ISNUMBER(E45)),E45&gt;D45),"Over estimate: margin fade",IF(M45&lt;-'Start Here'!$C$25*C45,"Underbilled: bill it",IF(M45&gt;'Start Here'!$C$25*C45,"Overbilled: watch cash","OK")))))))</f>
        <v/>
      </c>
      <c r="Q45" s="15">
        <f>IF(ISNUMBER(M45),IF(M45&lt;0,COUNTIF($M$5:$M$54,"&lt;"&amp;M45)+COUNTIF($M$5:M45,M45),""),"")</f>
        <v/>
      </c>
      <c r="R45" s="15">
        <f>IF(ISNUMBER(S45),COUNTIF($S$5:$S$54,"&gt;"&amp;S45)+COUNTIF($S$5:S45,S45),"")</f>
        <v/>
      </c>
      <c r="S45" s="15">
        <f>IF(ISNUMBER(M45),ABS(M45),"")</f>
        <v/>
      </c>
    </row>
    <row r="46">
      <c r="A46" s="18" t="n"/>
      <c r="B46" s="18" t="n"/>
      <c r="C46" s="19" t="n"/>
      <c r="D46" s="19" t="n"/>
      <c r="E46" s="19" t="n"/>
      <c r="F46" s="19" t="n"/>
      <c r="G46" s="20" t="n"/>
      <c r="H46" s="15">
        <f>IF(OR($A46="",NOT(ISNUMBER(C46)),NOT(ISNUMBER(D46))),"",C46-D46)</f>
        <v/>
      </c>
      <c r="I46" s="16">
        <f>IF(H46="","",IF(C46=0,"",H46/C46))</f>
        <v/>
      </c>
      <c r="J46" s="16">
        <f>IF($A46="","",IF(AND(ISNUMBER(D46),D46&gt;0,ISNUMBER(E46)),MIN(E46/D46,1),IF(ISNUMBER(G46),MIN(G46,1),"")))</f>
        <v/>
      </c>
      <c r="K46" s="17">
        <f>IF(J46="","",IF(AND(ISNUMBER(D46),D46&gt;0,ISNUMBER(E46)),"Cost","Your estimate"))</f>
        <v/>
      </c>
      <c r="L46" s="15">
        <f>IF(OR(J46="",NOT(ISNUMBER(C46))),"",J46*C46)</f>
        <v/>
      </c>
      <c r="M46" s="15">
        <f>IF(OR(L46="",NOT(ISNUMBER(F46))),"",F46-L46)</f>
        <v/>
      </c>
      <c r="N46" s="15">
        <f>IF(OR($A46="",NOT(AND(ISNUMBER(D46),D46&gt;0,ISNUMBER(E46)))),"",MAX(D46-E46,0))</f>
        <v/>
      </c>
      <c r="O46" s="15">
        <f>IF(OR($A46="",NOT(ISNUMBER(C46))),"",C46-IF(ISNUMBER(F46),F46,0))</f>
        <v/>
      </c>
      <c r="P46" s="17">
        <f>IF($A46="","",IF(NOT(ISNUMBER(C46)),"Enter contract amount",IF(J46="","Enter cost or your % complete",IF(NOT(ISNUMBER(F46)),"Enter billed to date",IF(AND(AND(ISNUMBER(D46),D46&gt;0,ISNUMBER(E46)),E46&gt;D46),"Over estimate: margin fade",IF(M46&lt;-'Start Here'!$C$25*C46,"Underbilled: bill it",IF(M46&gt;'Start Here'!$C$25*C46,"Overbilled: watch cash","OK")))))))</f>
        <v/>
      </c>
      <c r="Q46" s="15">
        <f>IF(ISNUMBER(M46),IF(M46&lt;0,COUNTIF($M$5:$M$54,"&lt;"&amp;M46)+COUNTIF($M$5:M46,M46),""),"")</f>
        <v/>
      </c>
      <c r="R46" s="15">
        <f>IF(ISNUMBER(S46),COUNTIF($S$5:$S$54,"&gt;"&amp;S46)+COUNTIF($S$5:S46,S46),"")</f>
        <v/>
      </c>
      <c r="S46" s="15">
        <f>IF(ISNUMBER(M46),ABS(M46),"")</f>
        <v/>
      </c>
    </row>
    <row r="47">
      <c r="A47" s="18" t="n"/>
      <c r="B47" s="18" t="n"/>
      <c r="C47" s="19" t="n"/>
      <c r="D47" s="19" t="n"/>
      <c r="E47" s="19" t="n"/>
      <c r="F47" s="19" t="n"/>
      <c r="G47" s="20" t="n"/>
      <c r="H47" s="15">
        <f>IF(OR($A47="",NOT(ISNUMBER(C47)),NOT(ISNUMBER(D47))),"",C47-D47)</f>
        <v/>
      </c>
      <c r="I47" s="16">
        <f>IF(H47="","",IF(C47=0,"",H47/C47))</f>
        <v/>
      </c>
      <c r="J47" s="16">
        <f>IF($A47="","",IF(AND(ISNUMBER(D47),D47&gt;0,ISNUMBER(E47)),MIN(E47/D47,1),IF(ISNUMBER(G47),MIN(G47,1),"")))</f>
        <v/>
      </c>
      <c r="K47" s="17">
        <f>IF(J47="","",IF(AND(ISNUMBER(D47),D47&gt;0,ISNUMBER(E47)),"Cost","Your estimate"))</f>
        <v/>
      </c>
      <c r="L47" s="15">
        <f>IF(OR(J47="",NOT(ISNUMBER(C47))),"",J47*C47)</f>
        <v/>
      </c>
      <c r="M47" s="15">
        <f>IF(OR(L47="",NOT(ISNUMBER(F47))),"",F47-L47)</f>
        <v/>
      </c>
      <c r="N47" s="15">
        <f>IF(OR($A47="",NOT(AND(ISNUMBER(D47),D47&gt;0,ISNUMBER(E47)))),"",MAX(D47-E47,0))</f>
        <v/>
      </c>
      <c r="O47" s="15">
        <f>IF(OR($A47="",NOT(ISNUMBER(C47))),"",C47-IF(ISNUMBER(F47),F47,0))</f>
        <v/>
      </c>
      <c r="P47" s="17">
        <f>IF($A47="","",IF(NOT(ISNUMBER(C47)),"Enter contract amount",IF(J47="","Enter cost or your % complete",IF(NOT(ISNUMBER(F47)),"Enter billed to date",IF(AND(AND(ISNUMBER(D47),D47&gt;0,ISNUMBER(E47)),E47&gt;D47),"Over estimate: margin fade",IF(M47&lt;-'Start Here'!$C$25*C47,"Underbilled: bill it",IF(M47&gt;'Start Here'!$C$25*C47,"Overbilled: watch cash","OK")))))))</f>
        <v/>
      </c>
      <c r="Q47" s="15">
        <f>IF(ISNUMBER(M47),IF(M47&lt;0,COUNTIF($M$5:$M$54,"&lt;"&amp;M47)+COUNTIF($M$5:M47,M47),""),"")</f>
        <v/>
      </c>
      <c r="R47" s="15">
        <f>IF(ISNUMBER(S47),COUNTIF($S$5:$S$54,"&gt;"&amp;S47)+COUNTIF($S$5:S47,S47),"")</f>
        <v/>
      </c>
      <c r="S47" s="15">
        <f>IF(ISNUMBER(M47),ABS(M47),"")</f>
        <v/>
      </c>
    </row>
    <row r="48">
      <c r="A48" s="18" t="n"/>
      <c r="B48" s="18" t="n"/>
      <c r="C48" s="19" t="n"/>
      <c r="D48" s="19" t="n"/>
      <c r="E48" s="19" t="n"/>
      <c r="F48" s="19" t="n"/>
      <c r="G48" s="20" t="n"/>
      <c r="H48" s="15">
        <f>IF(OR($A48="",NOT(ISNUMBER(C48)),NOT(ISNUMBER(D48))),"",C48-D48)</f>
        <v/>
      </c>
      <c r="I48" s="16">
        <f>IF(H48="","",IF(C48=0,"",H48/C48))</f>
        <v/>
      </c>
      <c r="J48" s="16">
        <f>IF($A48="","",IF(AND(ISNUMBER(D48),D48&gt;0,ISNUMBER(E48)),MIN(E48/D48,1),IF(ISNUMBER(G48),MIN(G48,1),"")))</f>
        <v/>
      </c>
      <c r="K48" s="17">
        <f>IF(J48="","",IF(AND(ISNUMBER(D48),D48&gt;0,ISNUMBER(E48)),"Cost","Your estimate"))</f>
        <v/>
      </c>
      <c r="L48" s="15">
        <f>IF(OR(J48="",NOT(ISNUMBER(C48))),"",J48*C48)</f>
        <v/>
      </c>
      <c r="M48" s="15">
        <f>IF(OR(L48="",NOT(ISNUMBER(F48))),"",F48-L48)</f>
        <v/>
      </c>
      <c r="N48" s="15">
        <f>IF(OR($A48="",NOT(AND(ISNUMBER(D48),D48&gt;0,ISNUMBER(E48)))),"",MAX(D48-E48,0))</f>
        <v/>
      </c>
      <c r="O48" s="15">
        <f>IF(OR($A48="",NOT(ISNUMBER(C48))),"",C48-IF(ISNUMBER(F48),F48,0))</f>
        <v/>
      </c>
      <c r="P48" s="17">
        <f>IF($A48="","",IF(NOT(ISNUMBER(C48)),"Enter contract amount",IF(J48="","Enter cost or your % complete",IF(NOT(ISNUMBER(F48)),"Enter billed to date",IF(AND(AND(ISNUMBER(D48),D48&gt;0,ISNUMBER(E48)),E48&gt;D48),"Over estimate: margin fade",IF(M48&lt;-'Start Here'!$C$25*C48,"Underbilled: bill it",IF(M48&gt;'Start Here'!$C$25*C48,"Overbilled: watch cash","OK")))))))</f>
        <v/>
      </c>
      <c r="Q48" s="15">
        <f>IF(ISNUMBER(M48),IF(M48&lt;0,COUNTIF($M$5:$M$54,"&lt;"&amp;M48)+COUNTIF($M$5:M48,M48),""),"")</f>
        <v/>
      </c>
      <c r="R48" s="15">
        <f>IF(ISNUMBER(S48),COUNTIF($S$5:$S$54,"&gt;"&amp;S48)+COUNTIF($S$5:S48,S48),"")</f>
        <v/>
      </c>
      <c r="S48" s="15">
        <f>IF(ISNUMBER(M48),ABS(M48),"")</f>
        <v/>
      </c>
    </row>
    <row r="49">
      <c r="A49" s="18" t="n"/>
      <c r="B49" s="18" t="n"/>
      <c r="C49" s="19" t="n"/>
      <c r="D49" s="19" t="n"/>
      <c r="E49" s="19" t="n"/>
      <c r="F49" s="19" t="n"/>
      <c r="G49" s="20" t="n"/>
      <c r="H49" s="15">
        <f>IF(OR($A49="",NOT(ISNUMBER(C49)),NOT(ISNUMBER(D49))),"",C49-D49)</f>
        <v/>
      </c>
      <c r="I49" s="16">
        <f>IF(H49="","",IF(C49=0,"",H49/C49))</f>
        <v/>
      </c>
      <c r="J49" s="16">
        <f>IF($A49="","",IF(AND(ISNUMBER(D49),D49&gt;0,ISNUMBER(E49)),MIN(E49/D49,1),IF(ISNUMBER(G49),MIN(G49,1),"")))</f>
        <v/>
      </c>
      <c r="K49" s="17">
        <f>IF(J49="","",IF(AND(ISNUMBER(D49),D49&gt;0,ISNUMBER(E49)),"Cost","Your estimate"))</f>
        <v/>
      </c>
      <c r="L49" s="15">
        <f>IF(OR(J49="",NOT(ISNUMBER(C49))),"",J49*C49)</f>
        <v/>
      </c>
      <c r="M49" s="15">
        <f>IF(OR(L49="",NOT(ISNUMBER(F49))),"",F49-L49)</f>
        <v/>
      </c>
      <c r="N49" s="15">
        <f>IF(OR($A49="",NOT(AND(ISNUMBER(D49),D49&gt;0,ISNUMBER(E49)))),"",MAX(D49-E49,0))</f>
        <v/>
      </c>
      <c r="O49" s="15">
        <f>IF(OR($A49="",NOT(ISNUMBER(C49))),"",C49-IF(ISNUMBER(F49),F49,0))</f>
        <v/>
      </c>
      <c r="P49" s="17">
        <f>IF($A49="","",IF(NOT(ISNUMBER(C49)),"Enter contract amount",IF(J49="","Enter cost or your % complete",IF(NOT(ISNUMBER(F49)),"Enter billed to date",IF(AND(AND(ISNUMBER(D49),D49&gt;0,ISNUMBER(E49)),E49&gt;D49),"Over estimate: margin fade",IF(M49&lt;-'Start Here'!$C$25*C49,"Underbilled: bill it",IF(M49&gt;'Start Here'!$C$25*C49,"Overbilled: watch cash","OK")))))))</f>
        <v/>
      </c>
      <c r="Q49" s="15">
        <f>IF(ISNUMBER(M49),IF(M49&lt;0,COUNTIF($M$5:$M$54,"&lt;"&amp;M49)+COUNTIF($M$5:M49,M49),""),"")</f>
        <v/>
      </c>
      <c r="R49" s="15">
        <f>IF(ISNUMBER(S49),COUNTIF($S$5:$S$54,"&gt;"&amp;S49)+COUNTIF($S$5:S49,S49),"")</f>
        <v/>
      </c>
      <c r="S49" s="15">
        <f>IF(ISNUMBER(M49),ABS(M49),"")</f>
        <v/>
      </c>
    </row>
    <row r="50">
      <c r="A50" s="18" t="n"/>
      <c r="B50" s="18" t="n"/>
      <c r="C50" s="19" t="n"/>
      <c r="D50" s="19" t="n"/>
      <c r="E50" s="19" t="n"/>
      <c r="F50" s="19" t="n"/>
      <c r="G50" s="20" t="n"/>
      <c r="H50" s="15">
        <f>IF(OR($A50="",NOT(ISNUMBER(C50)),NOT(ISNUMBER(D50))),"",C50-D50)</f>
        <v/>
      </c>
      <c r="I50" s="16">
        <f>IF(H50="","",IF(C50=0,"",H50/C50))</f>
        <v/>
      </c>
      <c r="J50" s="16">
        <f>IF($A50="","",IF(AND(ISNUMBER(D50),D50&gt;0,ISNUMBER(E50)),MIN(E50/D50,1),IF(ISNUMBER(G50),MIN(G50,1),"")))</f>
        <v/>
      </c>
      <c r="K50" s="17">
        <f>IF(J50="","",IF(AND(ISNUMBER(D50),D50&gt;0,ISNUMBER(E50)),"Cost","Your estimate"))</f>
        <v/>
      </c>
      <c r="L50" s="15">
        <f>IF(OR(J50="",NOT(ISNUMBER(C50))),"",J50*C50)</f>
        <v/>
      </c>
      <c r="M50" s="15">
        <f>IF(OR(L50="",NOT(ISNUMBER(F50))),"",F50-L50)</f>
        <v/>
      </c>
      <c r="N50" s="15">
        <f>IF(OR($A50="",NOT(AND(ISNUMBER(D50),D50&gt;0,ISNUMBER(E50)))),"",MAX(D50-E50,0))</f>
        <v/>
      </c>
      <c r="O50" s="15">
        <f>IF(OR($A50="",NOT(ISNUMBER(C50))),"",C50-IF(ISNUMBER(F50),F50,0))</f>
        <v/>
      </c>
      <c r="P50" s="17">
        <f>IF($A50="","",IF(NOT(ISNUMBER(C50)),"Enter contract amount",IF(J50="","Enter cost or your % complete",IF(NOT(ISNUMBER(F50)),"Enter billed to date",IF(AND(AND(ISNUMBER(D50),D50&gt;0,ISNUMBER(E50)),E50&gt;D50),"Over estimate: margin fade",IF(M50&lt;-'Start Here'!$C$25*C50,"Underbilled: bill it",IF(M50&gt;'Start Here'!$C$25*C50,"Overbilled: watch cash","OK")))))))</f>
        <v/>
      </c>
      <c r="Q50" s="15">
        <f>IF(ISNUMBER(M50),IF(M50&lt;0,COUNTIF($M$5:$M$54,"&lt;"&amp;M50)+COUNTIF($M$5:M50,M50),""),"")</f>
        <v/>
      </c>
      <c r="R50" s="15">
        <f>IF(ISNUMBER(S50),COUNTIF($S$5:$S$54,"&gt;"&amp;S50)+COUNTIF($S$5:S50,S50),"")</f>
        <v/>
      </c>
      <c r="S50" s="15">
        <f>IF(ISNUMBER(M50),ABS(M50),"")</f>
        <v/>
      </c>
    </row>
    <row r="51">
      <c r="A51" s="18" t="n"/>
      <c r="B51" s="18" t="n"/>
      <c r="C51" s="19" t="n"/>
      <c r="D51" s="19" t="n"/>
      <c r="E51" s="19" t="n"/>
      <c r="F51" s="19" t="n"/>
      <c r="G51" s="20" t="n"/>
      <c r="H51" s="15">
        <f>IF(OR($A51="",NOT(ISNUMBER(C51)),NOT(ISNUMBER(D51))),"",C51-D51)</f>
        <v/>
      </c>
      <c r="I51" s="16">
        <f>IF(H51="","",IF(C51=0,"",H51/C51))</f>
        <v/>
      </c>
      <c r="J51" s="16">
        <f>IF($A51="","",IF(AND(ISNUMBER(D51),D51&gt;0,ISNUMBER(E51)),MIN(E51/D51,1),IF(ISNUMBER(G51),MIN(G51,1),"")))</f>
        <v/>
      </c>
      <c r="K51" s="17">
        <f>IF(J51="","",IF(AND(ISNUMBER(D51),D51&gt;0,ISNUMBER(E51)),"Cost","Your estimate"))</f>
        <v/>
      </c>
      <c r="L51" s="15">
        <f>IF(OR(J51="",NOT(ISNUMBER(C51))),"",J51*C51)</f>
        <v/>
      </c>
      <c r="M51" s="15">
        <f>IF(OR(L51="",NOT(ISNUMBER(F51))),"",F51-L51)</f>
        <v/>
      </c>
      <c r="N51" s="15">
        <f>IF(OR($A51="",NOT(AND(ISNUMBER(D51),D51&gt;0,ISNUMBER(E51)))),"",MAX(D51-E51,0))</f>
        <v/>
      </c>
      <c r="O51" s="15">
        <f>IF(OR($A51="",NOT(ISNUMBER(C51))),"",C51-IF(ISNUMBER(F51),F51,0))</f>
        <v/>
      </c>
      <c r="P51" s="17">
        <f>IF($A51="","",IF(NOT(ISNUMBER(C51)),"Enter contract amount",IF(J51="","Enter cost or your % complete",IF(NOT(ISNUMBER(F51)),"Enter billed to date",IF(AND(AND(ISNUMBER(D51),D51&gt;0,ISNUMBER(E51)),E51&gt;D51),"Over estimate: margin fade",IF(M51&lt;-'Start Here'!$C$25*C51,"Underbilled: bill it",IF(M51&gt;'Start Here'!$C$25*C51,"Overbilled: watch cash","OK")))))))</f>
        <v/>
      </c>
      <c r="Q51" s="15">
        <f>IF(ISNUMBER(M51),IF(M51&lt;0,COUNTIF($M$5:$M$54,"&lt;"&amp;M51)+COUNTIF($M$5:M51,M51),""),"")</f>
        <v/>
      </c>
      <c r="R51" s="15">
        <f>IF(ISNUMBER(S51),COUNTIF($S$5:$S$54,"&gt;"&amp;S51)+COUNTIF($S$5:S51,S51),"")</f>
        <v/>
      </c>
      <c r="S51" s="15">
        <f>IF(ISNUMBER(M51),ABS(M51),"")</f>
        <v/>
      </c>
    </row>
    <row r="52">
      <c r="A52" s="18" t="n"/>
      <c r="B52" s="18" t="n"/>
      <c r="C52" s="19" t="n"/>
      <c r="D52" s="19" t="n"/>
      <c r="E52" s="19" t="n"/>
      <c r="F52" s="19" t="n"/>
      <c r="G52" s="20" t="n"/>
      <c r="H52" s="15">
        <f>IF(OR($A52="",NOT(ISNUMBER(C52)),NOT(ISNUMBER(D52))),"",C52-D52)</f>
        <v/>
      </c>
      <c r="I52" s="16">
        <f>IF(H52="","",IF(C52=0,"",H52/C52))</f>
        <v/>
      </c>
      <c r="J52" s="16">
        <f>IF($A52="","",IF(AND(ISNUMBER(D52),D52&gt;0,ISNUMBER(E52)),MIN(E52/D52,1),IF(ISNUMBER(G52),MIN(G52,1),"")))</f>
        <v/>
      </c>
      <c r="K52" s="17">
        <f>IF(J52="","",IF(AND(ISNUMBER(D52),D52&gt;0,ISNUMBER(E52)),"Cost","Your estimate"))</f>
        <v/>
      </c>
      <c r="L52" s="15">
        <f>IF(OR(J52="",NOT(ISNUMBER(C52))),"",J52*C52)</f>
        <v/>
      </c>
      <c r="M52" s="15">
        <f>IF(OR(L52="",NOT(ISNUMBER(F52))),"",F52-L52)</f>
        <v/>
      </c>
      <c r="N52" s="15">
        <f>IF(OR($A52="",NOT(AND(ISNUMBER(D52),D52&gt;0,ISNUMBER(E52)))),"",MAX(D52-E52,0))</f>
        <v/>
      </c>
      <c r="O52" s="15">
        <f>IF(OR($A52="",NOT(ISNUMBER(C52))),"",C52-IF(ISNUMBER(F52),F52,0))</f>
        <v/>
      </c>
      <c r="P52" s="17">
        <f>IF($A52="","",IF(NOT(ISNUMBER(C52)),"Enter contract amount",IF(J52="","Enter cost or your % complete",IF(NOT(ISNUMBER(F52)),"Enter billed to date",IF(AND(AND(ISNUMBER(D52),D52&gt;0,ISNUMBER(E52)),E52&gt;D52),"Over estimate: margin fade",IF(M52&lt;-'Start Here'!$C$25*C52,"Underbilled: bill it",IF(M52&gt;'Start Here'!$C$25*C52,"Overbilled: watch cash","OK")))))))</f>
        <v/>
      </c>
      <c r="Q52" s="15">
        <f>IF(ISNUMBER(M52),IF(M52&lt;0,COUNTIF($M$5:$M$54,"&lt;"&amp;M52)+COUNTIF($M$5:M52,M52),""),"")</f>
        <v/>
      </c>
      <c r="R52" s="15">
        <f>IF(ISNUMBER(S52),COUNTIF($S$5:$S$54,"&gt;"&amp;S52)+COUNTIF($S$5:S52,S52),"")</f>
        <v/>
      </c>
      <c r="S52" s="15">
        <f>IF(ISNUMBER(M52),ABS(M52),"")</f>
        <v/>
      </c>
    </row>
    <row r="53">
      <c r="A53" s="18" t="n"/>
      <c r="B53" s="18" t="n"/>
      <c r="C53" s="19" t="n"/>
      <c r="D53" s="19" t="n"/>
      <c r="E53" s="19" t="n"/>
      <c r="F53" s="19" t="n"/>
      <c r="G53" s="20" t="n"/>
      <c r="H53" s="15">
        <f>IF(OR($A53="",NOT(ISNUMBER(C53)),NOT(ISNUMBER(D53))),"",C53-D53)</f>
        <v/>
      </c>
      <c r="I53" s="16">
        <f>IF(H53="","",IF(C53=0,"",H53/C53))</f>
        <v/>
      </c>
      <c r="J53" s="16">
        <f>IF($A53="","",IF(AND(ISNUMBER(D53),D53&gt;0,ISNUMBER(E53)),MIN(E53/D53,1),IF(ISNUMBER(G53),MIN(G53,1),"")))</f>
        <v/>
      </c>
      <c r="K53" s="17">
        <f>IF(J53="","",IF(AND(ISNUMBER(D53),D53&gt;0,ISNUMBER(E53)),"Cost","Your estimate"))</f>
        <v/>
      </c>
      <c r="L53" s="15">
        <f>IF(OR(J53="",NOT(ISNUMBER(C53))),"",J53*C53)</f>
        <v/>
      </c>
      <c r="M53" s="15">
        <f>IF(OR(L53="",NOT(ISNUMBER(F53))),"",F53-L53)</f>
        <v/>
      </c>
      <c r="N53" s="15">
        <f>IF(OR($A53="",NOT(AND(ISNUMBER(D53),D53&gt;0,ISNUMBER(E53)))),"",MAX(D53-E53,0))</f>
        <v/>
      </c>
      <c r="O53" s="15">
        <f>IF(OR($A53="",NOT(ISNUMBER(C53))),"",C53-IF(ISNUMBER(F53),F53,0))</f>
        <v/>
      </c>
      <c r="P53" s="17">
        <f>IF($A53="","",IF(NOT(ISNUMBER(C53)),"Enter contract amount",IF(J53="","Enter cost or your % complete",IF(NOT(ISNUMBER(F53)),"Enter billed to date",IF(AND(AND(ISNUMBER(D53),D53&gt;0,ISNUMBER(E53)),E53&gt;D53),"Over estimate: margin fade",IF(M53&lt;-'Start Here'!$C$25*C53,"Underbilled: bill it",IF(M53&gt;'Start Here'!$C$25*C53,"Overbilled: watch cash","OK")))))))</f>
        <v/>
      </c>
      <c r="Q53" s="15">
        <f>IF(ISNUMBER(M53),IF(M53&lt;0,COUNTIF($M$5:$M$54,"&lt;"&amp;M53)+COUNTIF($M$5:M53,M53),""),"")</f>
        <v/>
      </c>
      <c r="R53" s="15">
        <f>IF(ISNUMBER(S53),COUNTIF($S$5:$S$54,"&gt;"&amp;S53)+COUNTIF($S$5:S53,S53),"")</f>
        <v/>
      </c>
      <c r="S53" s="15">
        <f>IF(ISNUMBER(M53),ABS(M53),"")</f>
        <v/>
      </c>
    </row>
    <row r="54">
      <c r="A54" s="18" t="n"/>
      <c r="B54" s="18" t="n"/>
      <c r="C54" s="19" t="n"/>
      <c r="D54" s="19" t="n"/>
      <c r="E54" s="19" t="n"/>
      <c r="F54" s="19" t="n"/>
      <c r="G54" s="20" t="n"/>
      <c r="H54" s="15">
        <f>IF(OR($A54="",NOT(ISNUMBER(C54)),NOT(ISNUMBER(D54))),"",C54-D54)</f>
        <v/>
      </c>
      <c r="I54" s="16">
        <f>IF(H54="","",IF(C54=0,"",H54/C54))</f>
        <v/>
      </c>
      <c r="J54" s="16">
        <f>IF($A54="","",IF(AND(ISNUMBER(D54),D54&gt;0,ISNUMBER(E54)),MIN(E54/D54,1),IF(ISNUMBER(G54),MIN(G54,1),"")))</f>
        <v/>
      </c>
      <c r="K54" s="17">
        <f>IF(J54="","",IF(AND(ISNUMBER(D54),D54&gt;0,ISNUMBER(E54)),"Cost","Your estimate"))</f>
        <v/>
      </c>
      <c r="L54" s="15">
        <f>IF(OR(J54="",NOT(ISNUMBER(C54))),"",J54*C54)</f>
        <v/>
      </c>
      <c r="M54" s="15">
        <f>IF(OR(L54="",NOT(ISNUMBER(F54))),"",F54-L54)</f>
        <v/>
      </c>
      <c r="N54" s="15">
        <f>IF(OR($A54="",NOT(AND(ISNUMBER(D54),D54&gt;0,ISNUMBER(E54)))),"",MAX(D54-E54,0))</f>
        <v/>
      </c>
      <c r="O54" s="15">
        <f>IF(OR($A54="",NOT(ISNUMBER(C54))),"",C54-IF(ISNUMBER(F54),F54,0))</f>
        <v/>
      </c>
      <c r="P54" s="17">
        <f>IF($A54="","",IF(NOT(ISNUMBER(C54)),"Enter contract amount",IF(J54="","Enter cost or your % complete",IF(NOT(ISNUMBER(F54)),"Enter billed to date",IF(AND(AND(ISNUMBER(D54),D54&gt;0,ISNUMBER(E54)),E54&gt;D54),"Over estimate: margin fade",IF(M54&lt;-'Start Here'!$C$25*C54,"Underbilled: bill it",IF(M54&gt;'Start Here'!$C$25*C54,"Overbilled: watch cash","OK")))))))</f>
        <v/>
      </c>
      <c r="Q54" s="15">
        <f>IF(ISNUMBER(M54),IF(M54&lt;0,COUNTIF($M$5:$M$54,"&lt;"&amp;M54)+COUNTIF($M$5:M54,M54),""),"")</f>
        <v/>
      </c>
      <c r="R54" s="15">
        <f>IF(ISNUMBER(S54),COUNTIF($S$5:$S$54,"&gt;"&amp;S54)+COUNTIF($S$5:S54,S54),"")</f>
        <v/>
      </c>
      <c r="S54" s="15">
        <f>IF(ISNUMBER(M54),ABS(M54),"")</f>
        <v/>
      </c>
    </row>
    <row r="55">
      <c r="A55" s="21" t="inlineStr">
        <is>
          <t>Totals</t>
        </is>
      </c>
      <c r="B55" s="22" t="n"/>
      <c r="C55" s="23">
        <f>SUM(C5:C54)</f>
        <v/>
      </c>
      <c r="D55" s="23">
        <f>SUM(D5:D54)</f>
        <v/>
      </c>
      <c r="E55" s="23">
        <f>SUM(E5:E54)</f>
        <v/>
      </c>
      <c r="F55" s="23">
        <f>SUM(F5:F54)</f>
        <v/>
      </c>
      <c r="G55" s="22" t="n"/>
      <c r="H55" s="23">
        <f>SUM(H5:H54)</f>
        <v/>
      </c>
      <c r="I55" s="22" t="n"/>
      <c r="J55" s="22" t="n"/>
      <c r="K55" s="22" t="n"/>
      <c r="L55" s="23">
        <f>SUM(L5:L54)</f>
        <v/>
      </c>
      <c r="M55" s="23">
        <f>SUM(M5:M54)</f>
        <v/>
      </c>
      <c r="N55" s="23">
        <f>SUM(N5:N54)</f>
        <v/>
      </c>
      <c r="O55" s="23">
        <f>SUM(O5:O54)</f>
        <v/>
      </c>
      <c r="P55" s="22" t="n"/>
    </row>
  </sheetData>
  <conditionalFormatting sqref="P5:P54">
    <cfRule type="expression" priority="1" dxfId="0">
      <formula>LEFT(P5,13)="Over estimate"</formula>
    </cfRule>
    <cfRule type="expression" priority="2" dxfId="1">
      <formula>LEFT(P5,10)="Overbilled"</formula>
    </cfRule>
    <cfRule type="expression" priority="3" dxfId="2">
      <formula>LEFT(P5,11)="Underbilled"</formula>
    </cfRule>
    <cfRule type="expression" priority="4" dxfId="3">
      <formula>P5="OK"</formula>
    </cfRule>
  </conditionalFormatting>
  <conditionalFormatting sqref="M5:M54">
    <cfRule type="expression" priority="5" dxfId="4">
      <formula>AND(ISNUMBER(M5),M5&lt;0)</formula>
    </cfRule>
  </conditionalFormatting>
  <dataValidations count="2">
    <dataValidation sqref="C5:F54" showDropDown="0" showInputMessage="0" showErrorMessage="0" allowBlank="1" errorTitle="Invalid amount" error="Enter a dollar amount of 0 or more." type="decimal" operator="greaterThanOrEqual">
      <formula1>0</formula1>
    </dataValidation>
    <dataValidation sqref="G5:G54" showDropDown="0" showInputMessage="0" showErrorMessage="0" allowBlank="1" errorTitle="Invalid percent" error="Enter a percent between 0% and 100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18" customWidth="1" min="3" max="3"/>
    <col width="18" customWidth="1" min="4" max="4"/>
    <col width="8" customWidth="1" min="5" max="5"/>
  </cols>
  <sheetData>
    <row r="1" ht="30" customHeight="1"/>
    <row r="2" ht="30" customHeight="1">
      <c r="B2" s="8" t="inlineStr">
        <is>
          <t>WIP Summary</t>
        </is>
      </c>
    </row>
    <row r="3">
      <c r="B3" s="2" t="inlineStr">
        <is>
          <t>As of</t>
        </is>
      </c>
      <c r="C3" s="24">
        <f>IF(ISNUMBER('WIP Schedule'!E2),'WIP Schedule'!E2,"set date on WIP tab")</f>
        <v/>
      </c>
    </row>
    <row r="5">
      <c r="B5" s="25" t="inlineStr">
        <is>
          <t>Open jobs</t>
        </is>
      </c>
      <c r="C5" s="26">
        <f>COUNTA('WIP Schedule'!$A$5:$A$54)</f>
        <v/>
      </c>
    </row>
    <row r="6">
      <c r="B6" s="25" t="inlineStr">
        <is>
          <t>Total contract value</t>
        </is>
      </c>
      <c r="C6" s="27">
        <f>SUM('WIP Schedule'!$C$5:$C$54)</f>
        <v/>
      </c>
    </row>
    <row r="7">
      <c r="B7" s="25" t="inlineStr">
        <is>
          <t>Estimated total cost</t>
        </is>
      </c>
      <c r="C7" s="27">
        <f>SUM('WIP Schedule'!$D$5:$D$54)</f>
        <v/>
      </c>
    </row>
    <row r="8">
      <c r="B8" s="25" t="inlineStr">
        <is>
          <t>Projected gross profit</t>
        </is>
      </c>
      <c r="C8" s="27">
        <f>SUM('WIP Schedule'!$H$5:$H$54)</f>
        <v/>
      </c>
    </row>
    <row r="9">
      <c r="B9" s="25" t="inlineStr">
        <is>
          <t>Projected GP % (jobs with est. cost)</t>
        </is>
      </c>
      <c r="C9" s="28">
        <f>IF(SUMPRODUCT(ISNUMBER('WIP Schedule'!$H$5:$H$54)*'WIP Schedule'!$C$5:$C$54)=0,0,C8/SUMPRODUCT(ISNUMBER('WIP Schedule'!$H$5:$H$54)*'WIP Schedule'!$C$5:$C$54))</f>
        <v/>
      </c>
    </row>
    <row r="11">
      <c r="B11" s="25" t="inlineStr">
        <is>
          <t>Cost to date</t>
        </is>
      </c>
      <c r="C11" s="27">
        <f>SUM('WIP Schedule'!$E$5:$E$54)</f>
        <v/>
      </c>
    </row>
    <row r="12">
      <c r="B12" s="25" t="inlineStr">
        <is>
          <t>Earned revenue</t>
        </is>
      </c>
      <c r="C12" s="27">
        <f>SUM('WIP Schedule'!$L$5:$L$54)</f>
        <v/>
      </c>
    </row>
    <row r="13">
      <c r="B13" s="25" t="inlineStr">
        <is>
          <t>Billed to date</t>
        </is>
      </c>
      <c r="C13" s="27">
        <f>SUM('WIP Schedule'!$F$5:$F$54)</f>
        <v/>
      </c>
    </row>
    <row r="15">
      <c r="B15" s="25" t="inlineStr">
        <is>
          <t>Total underbilled (asset)</t>
        </is>
      </c>
      <c r="C15" s="27">
        <f>-SUMIF('WIP Schedule'!$M$5:$M$54,"&lt;0")</f>
        <v/>
      </c>
    </row>
    <row r="16">
      <c r="B16" s="25" t="inlineStr">
        <is>
          <t>Total overbilled (liability)</t>
        </is>
      </c>
      <c r="C16" s="27">
        <f>SUMIF('WIP Schedule'!$M$5:$M$54,"&gt;0")</f>
        <v/>
      </c>
    </row>
    <row r="17">
      <c r="B17" s="29" t="inlineStr">
        <is>
          <t>Net over/(under) billed</t>
        </is>
      </c>
      <c r="C17" s="30">
        <f>C16-C15</f>
        <v/>
      </c>
    </row>
    <row r="19">
      <c r="B19" s="25" t="inlineStr">
        <is>
          <t>Backlog: revenue left to earn</t>
        </is>
      </c>
      <c r="C19" s="27">
        <f>C6-C12</f>
        <v/>
      </c>
    </row>
    <row r="20">
      <c r="B20" s="25" t="inlineStr">
        <is>
          <t>Jobs flagged underbilled</t>
        </is>
      </c>
      <c r="C20" s="26">
        <f>COUNTIF('WIP Schedule'!$P$5:$P$54,"Under*")</f>
        <v/>
      </c>
    </row>
    <row r="21">
      <c r="B21" s="25" t="inlineStr">
        <is>
          <t>Jobs flagged overbilled</t>
        </is>
      </c>
      <c r="C21" s="26">
        <f>COUNTIF('WIP Schedule'!$P$5:$P$54,"Overbilled*")</f>
        <v/>
      </c>
    </row>
    <row r="22">
      <c r="B22" s="25" t="inlineStr">
        <is>
          <t>Jobs over estimate (margin fade)</t>
        </is>
      </c>
      <c r="C22" s="26">
        <f>COUNTIF('WIP Schedule'!$P$5:$P$54,"Over estimate*")</f>
        <v/>
      </c>
    </row>
    <row r="24">
      <c r="B24" s="3" t="inlineStr">
        <is>
          <t>Most underbilled jobs</t>
        </is>
      </c>
    </row>
    <row r="25">
      <c r="B25" s="31" t="inlineStr">
        <is>
          <t>Job</t>
        </is>
      </c>
      <c r="C25" s="31" t="inlineStr">
        <is>
          <t>Underbilled by</t>
        </is>
      </c>
      <c r="D25" s="31" t="inlineStr">
        <is>
          <t>Status</t>
        </is>
      </c>
    </row>
    <row r="26">
      <c r="B26" s="32">
        <f>IFERROR(INDEX('WIP Schedule'!$A$5:$A$54,MATCH(1,'WIP Schedule'!$Q$5:$Q$54,0)),"-")</f>
        <v/>
      </c>
      <c r="C26" s="33">
        <f>IFERROR(-INDEX('WIP Schedule'!$M$5:$M$54,MATCH(1,'WIP Schedule'!$Q$5:$Q$54,0)),"-")</f>
        <v/>
      </c>
      <c r="D26" s="32">
        <f>IFERROR(INDEX('WIP Schedule'!$P$5:$P$54,MATCH(1,'WIP Schedule'!$Q$5:$Q$54,0)),"-")</f>
        <v/>
      </c>
    </row>
    <row r="27">
      <c r="B27" s="32">
        <f>IFERROR(INDEX('WIP Schedule'!$A$5:$A$54,MATCH(2,'WIP Schedule'!$Q$5:$Q$54,0)),"-")</f>
        <v/>
      </c>
      <c r="C27" s="33">
        <f>IFERROR(-INDEX('WIP Schedule'!$M$5:$M$54,MATCH(2,'WIP Schedule'!$Q$5:$Q$54,0)),"-")</f>
        <v/>
      </c>
      <c r="D27" s="32">
        <f>IFERROR(INDEX('WIP Schedule'!$P$5:$P$54,MATCH(2,'WIP Schedule'!$Q$5:$Q$54,0)),"-")</f>
        <v/>
      </c>
    </row>
    <row r="28">
      <c r="B28" s="32">
        <f>IFERROR(INDEX('WIP Schedule'!$A$5:$A$54,MATCH(3,'WIP Schedule'!$Q$5:$Q$54,0)),"-")</f>
        <v/>
      </c>
      <c r="C28" s="33">
        <f>IFERROR(-INDEX('WIP Schedule'!$M$5:$M$54,MATCH(3,'WIP Schedule'!$Q$5:$Q$54,0)),"-")</f>
        <v/>
      </c>
      <c r="D28" s="32">
        <f>IFERROR(INDEX('WIP Schedule'!$P$5:$P$54,MATCH(3,'WIP Schedule'!$Q$5:$Q$54,0)),"-")</f>
        <v/>
      </c>
    </row>
    <row r="30" ht="26" customHeight="1">
      <c r="B30" s="34" t="inlineStr">
        <is>
          <t>Want this every week without the typing? ConstructiveCore keeps WIP up to date, in sync with QuickBooks: constructivecore.app</t>
        </is>
      </c>
    </row>
    <row r="32">
      <c r="B32" s="3" t="inlineStr">
        <is>
          <t>How to read the charts</t>
        </is>
      </c>
    </row>
    <row r="33">
      <c r="B33" s="35" t="inlineStr">
        <is>
          <t>Gold bars = underbilled: work done but not billed yet. Bill it.</t>
        </is>
      </c>
    </row>
    <row r="34">
      <c r="B34" s="35" t="inlineStr">
        <is>
          <t>Blue bars = overbilled: billed ahead of the work. You still owe that work.</t>
        </is>
      </c>
    </row>
    <row r="35">
      <c r="B35" s="35" t="inlineStr">
        <is>
          <t>Red status on the WIP Schedule tab = over estimate: cost is already past the estimate, so margin is fading.</t>
        </is>
      </c>
    </row>
    <row r="37">
      <c r="B37" s="3" t="inlineStr">
        <is>
          <t>Charts</t>
        </is>
      </c>
    </row>
  </sheetData>
  <mergeCells count="4">
    <mergeCell ref="B33:D33"/>
    <mergeCell ref="B35:D35"/>
    <mergeCell ref="B30:D30"/>
    <mergeCell ref="B34:D34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sheetData>
    <row r="1">
      <c r="A1" t="inlineStr">
        <is>
          <t>Helper data for the Summary charts. Calculated automatically; no need to edit.</t>
        </is>
      </c>
    </row>
    <row r="3">
      <c r="A3" t="inlineStr">
        <is>
          <t>Job</t>
        </is>
      </c>
      <c r="B3" t="inlineStr">
        <is>
          <t>Underbilled</t>
        </is>
      </c>
      <c r="C3" t="inlineStr">
        <is>
          <t>Overbilled</t>
        </is>
      </c>
      <c r="D3" t="inlineStr">
        <is>
          <t>Value</t>
        </is>
      </c>
      <c r="F3" t="inlineStr">
        <is>
          <t>Status</t>
        </is>
      </c>
      <c r="G3" t="inlineStr">
        <is>
          <t>Jobs</t>
        </is>
      </c>
      <c r="I3" t="inlineStr">
        <is>
          <t>Measure</t>
        </is>
      </c>
      <c r="J3" t="inlineStr">
        <is>
          <t>Amount</t>
        </is>
      </c>
    </row>
    <row r="4">
      <c r="A4">
        <f>IFERROR(LEFT(INDEX('WIP Schedule'!$A$5:$A$54,MATCH(1,'WIP Schedule'!$R$5:$R$54,0)),12),"")</f>
        <v/>
      </c>
      <c r="B4">
        <f>IF(ISNUMBER(D4),MIN(D4,0),0)</f>
        <v/>
      </c>
      <c r="C4">
        <f>IF(ISNUMBER(D4),MAX(D4,0),0)</f>
        <v/>
      </c>
      <c r="D4">
        <f>IFERROR(INDEX('WIP Schedule'!$M$5:$M$54,MATCH(1,'WIP Schedule'!$R$5:$R$54,0)),"")</f>
        <v/>
      </c>
      <c r="F4" t="inlineStr">
        <is>
          <t>On track</t>
        </is>
      </c>
      <c r="G4">
        <f>COUNTIF('WIP Schedule'!$P$5:$P$54,"OK")</f>
        <v/>
      </c>
      <c r="I4" t="inlineStr">
        <is>
          <t>Contract value</t>
        </is>
      </c>
      <c r="J4">
        <f>Summary!C6</f>
        <v/>
      </c>
    </row>
    <row r="5">
      <c r="A5">
        <f>IFERROR(LEFT(INDEX('WIP Schedule'!$A$5:$A$54,MATCH(2,'WIP Schedule'!$R$5:$R$54,0)),12),"")</f>
        <v/>
      </c>
      <c r="B5">
        <f>IF(ISNUMBER(D5),MIN(D5,0),0)</f>
        <v/>
      </c>
      <c r="C5">
        <f>IF(ISNUMBER(D5),MAX(D5,0),0)</f>
        <v/>
      </c>
      <c r="D5">
        <f>IFERROR(INDEX('WIP Schedule'!$M$5:$M$54,MATCH(2,'WIP Schedule'!$R$5:$R$54,0)),"")</f>
        <v/>
      </c>
      <c r="F5" t="inlineStr">
        <is>
          <t>Underbilled</t>
        </is>
      </c>
      <c r="G5">
        <f>COUNTIF('WIP Schedule'!$P$5:$P$54,"Underbilled*")</f>
        <v/>
      </c>
      <c r="I5" t="inlineStr">
        <is>
          <t>Earned revenue</t>
        </is>
      </c>
      <c r="J5">
        <f>Summary!C12</f>
        <v/>
      </c>
    </row>
    <row r="6">
      <c r="A6">
        <f>IFERROR(LEFT(INDEX('WIP Schedule'!$A$5:$A$54,MATCH(3,'WIP Schedule'!$R$5:$R$54,0)),12),"")</f>
        <v/>
      </c>
      <c r="B6">
        <f>IF(ISNUMBER(D6),MIN(D6,0),0)</f>
        <v/>
      </c>
      <c r="C6">
        <f>IF(ISNUMBER(D6),MAX(D6,0),0)</f>
        <v/>
      </c>
      <c r="D6">
        <f>IFERROR(INDEX('WIP Schedule'!$M$5:$M$54,MATCH(3,'WIP Schedule'!$R$5:$R$54,0)),"")</f>
        <v/>
      </c>
      <c r="F6" t="inlineStr">
        <is>
          <t>Overbilled</t>
        </is>
      </c>
      <c r="G6">
        <f>COUNTIF('WIP Schedule'!$P$5:$P$54,"Overbilled*")</f>
        <v/>
      </c>
      <c r="I6" t="inlineStr">
        <is>
          <t>Billed to date</t>
        </is>
      </c>
      <c r="J6">
        <f>Summary!C13</f>
        <v/>
      </c>
    </row>
    <row r="7">
      <c r="A7">
        <f>IFERROR(LEFT(INDEX('WIP Schedule'!$A$5:$A$54,MATCH(4,'WIP Schedule'!$R$5:$R$54,0)),12),"")</f>
        <v/>
      </c>
      <c r="B7">
        <f>IF(ISNUMBER(D7),MIN(D7,0),0)</f>
        <v/>
      </c>
      <c r="C7">
        <f>IF(ISNUMBER(D7),MAX(D7,0),0)</f>
        <v/>
      </c>
      <c r="D7">
        <f>IFERROR(INDEX('WIP Schedule'!$M$5:$M$54,MATCH(4,'WIP Schedule'!$R$5:$R$54,0)),"")</f>
        <v/>
      </c>
      <c r="F7" t="inlineStr">
        <is>
          <t>Over estimate</t>
        </is>
      </c>
      <c r="G7">
        <f>COUNTIF('WIP Schedule'!$P$5:$P$54,"Over estimate*")</f>
        <v/>
      </c>
      <c r="I7" t="inlineStr">
        <is>
          <t>Cost to date</t>
        </is>
      </c>
      <c r="J7">
        <f>Summary!C11</f>
        <v/>
      </c>
    </row>
    <row r="8">
      <c r="A8">
        <f>IFERROR(LEFT(INDEX('WIP Schedule'!$A$5:$A$54,MATCH(5,'WIP Schedule'!$R$5:$R$54,0)),12),"")</f>
        <v/>
      </c>
      <c r="B8">
        <f>IF(ISNUMBER(D8),MIN(D8,0),0)</f>
        <v/>
      </c>
      <c r="C8">
        <f>IF(ISNUMBER(D8),MAX(D8,0),0)</f>
        <v/>
      </c>
      <c r="D8">
        <f>IFERROR(INDEX('WIP Schedule'!$M$5:$M$54,MATCH(5,'WIP Schedule'!$R$5:$R$54,0)),"")</f>
        <v/>
      </c>
    </row>
    <row r="9">
      <c r="A9">
        <f>IFERROR(LEFT(INDEX('WIP Schedule'!$A$5:$A$54,MATCH(6,'WIP Schedule'!$R$5:$R$54,0)),12),"")</f>
        <v/>
      </c>
      <c r="B9">
        <f>IF(ISNUMBER(D9),MIN(D9,0),0)</f>
        <v/>
      </c>
      <c r="C9">
        <f>IF(ISNUMBER(D9),MAX(D9,0),0)</f>
        <v/>
      </c>
      <c r="D9">
        <f>IFERROR(INDEX('WIP Schedule'!$M$5:$M$54,MATCH(6,'WIP Schedule'!$R$5:$R$54,0)),"")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2026-10-15T16:21:33Z</dcterms:created>
  <dcterms:modified xsi:type="dcterms:W3CDTF">2026-10-15T16:21:33Z</dcterms:modified>
</cp:coreProperties>
</file>